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drawings/drawing11.xml" ContentType="application/vnd.openxmlformats-officedocument.drawing+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9440" windowHeight="715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state="hidden" r:id="rId24"/>
    <sheet name="14. Internacional... de la E.S." sheetId="46" r:id="rId25"/>
    <sheet name="15. Gobernabilidad y Proceso..." sheetId="34" state="hidden" r:id="rId26"/>
    <sheet name="16. Desa. del Sistema Educ.Sup." sheetId="49" state="hidden" r:id="rId27"/>
    <sheet name="17. Gestión TIC" sheetId="50"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OFICINA'!$C$12:$C$277</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Servicios'!$J$10:$J$263</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workbook>
</file>

<file path=xl/calcChain.xml><?xml version="1.0" encoding="utf-8"?>
<calcChain xmlns="http://schemas.openxmlformats.org/spreadsheetml/2006/main">
  <c r="I66" i="9"/>
  <c r="I67"/>
  <c r="I68"/>
  <c r="J68"/>
  <c r="J67"/>
  <c r="J66"/>
  <c r="J65"/>
  <c r="J64"/>
  <c r="J63"/>
  <c r="J62"/>
  <c r="J61"/>
  <c r="J60"/>
  <c r="J59"/>
  <c r="J58"/>
  <c r="J57"/>
  <c r="J56"/>
  <c r="J55"/>
  <c r="J54"/>
  <c r="J53"/>
  <c r="J52"/>
  <c r="J51"/>
  <c r="J50"/>
  <c r="J49"/>
  <c r="J48"/>
  <c r="J47"/>
  <c r="J46"/>
  <c r="J45"/>
  <c r="J44"/>
  <c r="J43"/>
  <c r="J42"/>
  <c r="J41"/>
  <c r="J40"/>
  <c r="J39"/>
  <c r="J38"/>
  <c r="J37"/>
  <c r="J36"/>
  <c r="J35"/>
  <c r="J34"/>
  <c r="J33"/>
  <c r="J32"/>
  <c r="J31"/>
  <c r="J30"/>
  <c r="J29"/>
  <c r="J28"/>
  <c r="J27"/>
  <c r="J26"/>
  <c r="J25"/>
  <c r="J24"/>
  <c r="J23"/>
  <c r="J22"/>
  <c r="J21"/>
  <c r="J20"/>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5"/>
  <c r="I24"/>
  <c r="I23"/>
  <c r="I22"/>
  <c r="I21"/>
  <c r="I20"/>
  <c r="F20"/>
  <c r="F21"/>
  <c r="F22"/>
  <c r="F23"/>
  <c r="F24"/>
  <c r="F25"/>
  <c r="F26"/>
  <c r="F27"/>
  <c r="F28"/>
  <c r="F29"/>
  <c r="F30"/>
  <c r="F31"/>
  <c r="F32"/>
  <c r="F33"/>
  <c r="F34"/>
  <c r="F35"/>
  <c r="F36"/>
  <c r="F37"/>
  <c r="F38"/>
  <c r="F39"/>
  <c r="F40"/>
  <c r="F41"/>
  <c r="F42"/>
  <c r="F43"/>
  <c r="F44"/>
  <c r="F45"/>
  <c r="F46"/>
  <c r="F47"/>
  <c r="F48"/>
  <c r="F49"/>
  <c r="F56"/>
  <c r="F57"/>
  <c r="F58"/>
  <c r="F59"/>
  <c r="F60"/>
  <c r="F61"/>
  <c r="O16" i="24"/>
  <c r="I126" i="43"/>
  <c r="I127"/>
  <c r="I128"/>
  <c r="I129"/>
  <c r="I130"/>
  <c r="I131"/>
  <c r="I132"/>
  <c r="I133"/>
  <c r="I134"/>
  <c r="I135"/>
  <c r="I136"/>
  <c r="I137"/>
  <c r="I138"/>
  <c r="I139"/>
  <c r="I140"/>
  <c r="I141"/>
  <c r="I142"/>
  <c r="I143"/>
  <c r="I144"/>
  <c r="I145"/>
  <c r="I146"/>
  <c r="I147"/>
  <c r="I148"/>
  <c r="I149"/>
  <c r="I150"/>
  <c r="I151"/>
  <c r="I152"/>
  <c r="I153"/>
  <c r="I154"/>
  <c r="I155"/>
  <c r="I156"/>
  <c r="I157"/>
  <c r="I158"/>
  <c r="I159"/>
  <c r="I160"/>
  <c r="I161"/>
  <c r="I162"/>
  <c r="I122"/>
  <c r="I123"/>
  <c r="I124"/>
  <c r="I125"/>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7"/>
  <c r="I113"/>
  <c r="I18"/>
  <c r="I19"/>
  <c r="I20"/>
  <c r="I21"/>
  <c r="I22"/>
  <c r="I23"/>
  <c r="I24"/>
  <c r="I25"/>
  <c r="I26"/>
  <c r="I27"/>
  <c r="I28"/>
  <c r="I29"/>
  <c r="I30"/>
  <c r="I31"/>
  <c r="I32"/>
  <c r="I33"/>
  <c r="I34"/>
  <c r="I35"/>
  <c r="I36"/>
  <c r="I37"/>
  <c r="I38"/>
  <c r="I39"/>
  <c r="I40"/>
  <c r="I41"/>
  <c r="I42"/>
  <c r="I43"/>
  <c r="I44"/>
  <c r="I45"/>
  <c r="I46"/>
  <c r="I47"/>
  <c r="I48"/>
  <c r="I49"/>
  <c r="I50"/>
  <c r="I51"/>
  <c r="I52"/>
  <c r="I53"/>
  <c r="I54"/>
  <c r="I55"/>
  <c r="I56"/>
  <c r="I57"/>
  <c r="I58"/>
  <c r="I59"/>
  <c r="I60"/>
  <c r="I61"/>
  <c r="I62"/>
  <c r="I63"/>
  <c r="I64"/>
  <c r="I65"/>
  <c r="I66"/>
  <c r="I67"/>
  <c r="I68"/>
  <c r="I69"/>
  <c r="I70"/>
  <c r="I71"/>
  <c r="I72"/>
  <c r="I73"/>
  <c r="I74"/>
  <c r="I75"/>
  <c r="I76"/>
  <c r="I77"/>
  <c r="I78"/>
  <c r="I79"/>
  <c r="I80"/>
  <c r="I81"/>
  <c r="I82"/>
  <c r="I83"/>
  <c r="I84"/>
  <c r="I85"/>
  <c r="I86"/>
  <c r="I87"/>
  <c r="I88"/>
  <c r="I89"/>
  <c r="I90"/>
  <c r="I91"/>
  <c r="I92"/>
  <c r="I93"/>
  <c r="I94"/>
  <c r="I95"/>
  <c r="I96"/>
  <c r="I97"/>
  <c r="I98"/>
  <c r="I99"/>
  <c r="I100"/>
  <c r="I101"/>
  <c r="I102"/>
  <c r="I103"/>
  <c r="I104"/>
  <c r="I105"/>
  <c r="I106"/>
  <c r="I107"/>
  <c r="I108"/>
  <c r="I109"/>
  <c r="I110"/>
  <c r="I111"/>
  <c r="I112"/>
  <c r="P9" i="46" l="1"/>
  <c r="O9"/>
  <c r="O11" i="33"/>
  <c r="P9" i="44"/>
  <c r="O9"/>
  <c r="O10"/>
  <c r="O8"/>
  <c r="O20" i="24" l="1"/>
  <c r="P20"/>
  <c r="O21"/>
  <c r="P21"/>
  <c r="O22"/>
  <c r="P22"/>
  <c r="O12"/>
  <c r="P12"/>
  <c r="O13"/>
  <c r="P13"/>
  <c r="O14"/>
  <c r="P14"/>
  <c r="O15"/>
  <c r="P15"/>
  <c r="O17"/>
  <c r="P17"/>
  <c r="O9"/>
  <c r="P9"/>
  <c r="O10"/>
  <c r="P10"/>
  <c r="O12" i="33"/>
  <c r="O13"/>
  <c r="O8" i="23"/>
  <c r="P11" i="30"/>
  <c r="O11"/>
  <c r="O19"/>
  <c r="O20"/>
  <c r="C173" i="43" l="1"/>
  <c r="C184"/>
  <c r="C227"/>
  <c r="P10" i="22"/>
  <c r="O10"/>
  <c r="F53" i="8"/>
  <c r="G53" s="1"/>
  <c r="O13" i="29" l="1"/>
  <c r="P13"/>
  <c r="G33" i="22"/>
  <c r="C14" i="43" l="1"/>
  <c r="C163" i="42"/>
  <c r="C133"/>
  <c r="C103"/>
  <c r="C73"/>
  <c r="C43"/>
  <c r="C107" i="40"/>
  <c r="C76"/>
  <c r="C45"/>
  <c r="C13" i="42"/>
  <c r="C14" i="40"/>
  <c r="C851" i="12"/>
  <c r="C807"/>
  <c r="C763"/>
  <c r="C719"/>
  <c r="C675"/>
  <c r="C631"/>
  <c r="C587"/>
  <c r="C543"/>
  <c r="C499"/>
  <c r="C455"/>
  <c r="C411"/>
  <c r="C367"/>
  <c r="C322"/>
  <c r="C278"/>
  <c r="C234"/>
  <c r="C190"/>
  <c r="C146"/>
  <c r="C102"/>
  <c r="C58"/>
  <c r="C14"/>
  <c r="C267" i="10"/>
  <c r="C244"/>
  <c r="C221"/>
  <c r="C198"/>
  <c r="C175"/>
  <c r="C152"/>
  <c r="C129"/>
  <c r="C106"/>
  <c r="C83"/>
  <c r="C60"/>
  <c r="C14"/>
  <c r="C265" i="9"/>
  <c r="C246"/>
  <c r="C227"/>
  <c r="C208"/>
  <c r="C189"/>
  <c r="C170"/>
  <c r="C151"/>
  <c r="C132"/>
  <c r="C113"/>
  <c r="C94"/>
  <c r="C75"/>
  <c r="C14"/>
  <c r="C914" i="8"/>
  <c r="C854"/>
  <c r="C794"/>
  <c r="C734"/>
  <c r="C674"/>
  <c r="C614"/>
  <c r="C554"/>
  <c r="C494"/>
  <c r="C434"/>
  <c r="C374"/>
  <c r="C314"/>
  <c r="C254"/>
  <c r="C194"/>
  <c r="C134"/>
  <c r="C74"/>
  <c r="C14"/>
  <c r="C223" i="7"/>
  <c r="C204"/>
  <c r="C185"/>
  <c r="C166"/>
  <c r="C147"/>
  <c r="C128"/>
  <c r="C109"/>
  <c r="C90"/>
  <c r="C71"/>
  <c r="C52"/>
  <c r="C33"/>
  <c r="C14"/>
  <c r="O12" i="50"/>
  <c r="P12"/>
  <c r="O13"/>
  <c r="P13"/>
  <c r="O14"/>
  <c r="P14"/>
  <c r="M15"/>
  <c r="L15"/>
  <c r="K15"/>
  <c r="J15"/>
  <c r="I15"/>
  <c r="H15"/>
  <c r="G15"/>
  <c r="P11"/>
  <c r="O11"/>
  <c r="O15" l="1"/>
  <c r="P15"/>
  <c r="I24" i="27" s="1"/>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O13" i="49"/>
  <c r="P13"/>
  <c r="O14"/>
  <c r="P14"/>
  <c r="O15"/>
  <c r="P15"/>
  <c r="O16"/>
  <c r="P16"/>
  <c r="O17"/>
  <c r="P17"/>
  <c r="O18"/>
  <c r="P18"/>
  <c r="O23"/>
  <c r="P23"/>
  <c r="O24"/>
  <c r="P24"/>
  <c r="O25"/>
  <c r="P25"/>
  <c r="J263" i="43" l="1"/>
  <c r="J262"/>
  <c r="J261"/>
  <c r="J260"/>
  <c r="J259"/>
  <c r="J258"/>
  <c r="J257"/>
  <c r="J256"/>
  <c r="J255"/>
  <c r="J254"/>
  <c r="J253"/>
  <c r="J252"/>
  <c r="J251"/>
  <c r="J250"/>
  <c r="J249"/>
  <c r="J248"/>
  <c r="J247"/>
  <c r="J246"/>
  <c r="J245"/>
  <c r="J244"/>
  <c r="J243"/>
  <c r="J242"/>
  <c r="J241"/>
  <c r="J240"/>
  <c r="J239"/>
  <c r="J238"/>
  <c r="J237"/>
  <c r="J236"/>
  <c r="J235"/>
  <c r="J234"/>
  <c r="J233"/>
  <c r="J232"/>
  <c r="J231"/>
  <c r="J220"/>
  <c r="J219"/>
  <c r="J218"/>
  <c r="J217"/>
  <c r="J216"/>
  <c r="J215"/>
  <c r="J214"/>
  <c r="J213"/>
  <c r="J212"/>
  <c r="J211"/>
  <c r="J210"/>
  <c r="J209"/>
  <c r="J208"/>
  <c r="J207"/>
  <c r="J206"/>
  <c r="J205"/>
  <c r="J204"/>
  <c r="J203"/>
  <c r="J202"/>
  <c r="J201"/>
  <c r="J200"/>
  <c r="J199"/>
  <c r="J198"/>
  <c r="J197"/>
  <c r="J196"/>
  <c r="J195"/>
  <c r="J194"/>
  <c r="J193"/>
  <c r="J192"/>
  <c r="J191"/>
  <c r="J190"/>
  <c r="J189"/>
  <c r="J188"/>
  <c r="J177"/>
  <c r="J18" i="42"/>
  <c r="C37" i="10"/>
  <c r="N70" i="49"/>
  <c r="M70"/>
  <c r="L70"/>
  <c r="K70"/>
  <c r="J70"/>
  <c r="I70"/>
  <c r="H70"/>
  <c r="G70"/>
  <c r="P69"/>
  <c r="O69"/>
  <c r="P68"/>
  <c r="O68"/>
  <c r="P63"/>
  <c r="O63"/>
  <c r="P62"/>
  <c r="O62"/>
  <c r="P50"/>
  <c r="O50"/>
  <c r="P49"/>
  <c r="O49"/>
  <c r="P48"/>
  <c r="O48"/>
  <c r="P47"/>
  <c r="O47"/>
  <c r="P35"/>
  <c r="O35"/>
  <c r="P30"/>
  <c r="O30"/>
  <c r="P29"/>
  <c r="O29"/>
  <c r="P28"/>
  <c r="O28"/>
  <c r="P27"/>
  <c r="O27"/>
  <c r="P26"/>
  <c r="O26"/>
  <c r="P12"/>
  <c r="O12"/>
  <c r="P11"/>
  <c r="O11"/>
  <c r="P10"/>
  <c r="O10"/>
  <c r="O70" l="1"/>
  <c r="P70"/>
  <c r="I23" i="27" s="1"/>
  <c r="O11" i="34"/>
  <c r="P11"/>
  <c r="O12"/>
  <c r="P12"/>
  <c r="O13"/>
  <c r="P13"/>
  <c r="O14"/>
  <c r="P14"/>
  <c r="O15"/>
  <c r="P15"/>
  <c r="O16"/>
  <c r="P16"/>
  <c r="O17"/>
  <c r="P17"/>
  <c r="O18"/>
  <c r="P18"/>
  <c r="O19"/>
  <c r="P19"/>
  <c r="O20"/>
  <c r="P20"/>
  <c r="O21"/>
  <c r="P21"/>
  <c r="O22"/>
  <c r="P22"/>
  <c r="O23"/>
  <c r="P23"/>
  <c r="O24"/>
  <c r="P24"/>
  <c r="O25"/>
  <c r="P25"/>
  <c r="O26"/>
  <c r="P26"/>
  <c r="O27"/>
  <c r="P27"/>
  <c r="O28"/>
  <c r="P28"/>
  <c r="P10"/>
  <c r="O10"/>
  <c r="O10" i="46"/>
  <c r="P10"/>
  <c r="P8"/>
  <c r="O8"/>
  <c r="P20" i="31"/>
  <c r="O20"/>
  <c r="P19"/>
  <c r="O19"/>
  <c r="P18"/>
  <c r="O18"/>
  <c r="P17"/>
  <c r="O17"/>
  <c r="P16"/>
  <c r="O16"/>
  <c r="P15"/>
  <c r="O15"/>
  <c r="P14"/>
  <c r="O14"/>
  <c r="P13"/>
  <c r="O13"/>
  <c r="P12"/>
  <c r="O12"/>
  <c r="P11"/>
  <c r="O11"/>
  <c r="P10"/>
  <c r="O10"/>
  <c r="P9"/>
  <c r="O9"/>
  <c r="P10" i="44"/>
  <c r="P8"/>
  <c r="O11" i="24"/>
  <c r="P11"/>
  <c r="O18"/>
  <c r="P18"/>
  <c r="O8" i="48"/>
  <c r="P8"/>
  <c r="O9"/>
  <c r="P9"/>
  <c r="O10"/>
  <c r="P10"/>
  <c r="O11"/>
  <c r="P11"/>
  <c r="O12"/>
  <c r="P12"/>
  <c r="O14"/>
  <c r="P14"/>
  <c r="O15"/>
  <c r="P15"/>
  <c r="O16"/>
  <c r="P16"/>
  <c r="P13"/>
  <c r="O13"/>
  <c r="O9" i="47"/>
  <c r="P9"/>
  <c r="O10"/>
  <c r="P10"/>
  <c r="P8"/>
  <c r="O8"/>
  <c r="P11" i="33"/>
  <c r="P12"/>
  <c r="P13"/>
  <c r="P10"/>
  <c r="O10"/>
  <c r="O8" i="45"/>
  <c r="P8"/>
  <c r="O9"/>
  <c r="P9"/>
  <c r="O10"/>
  <c r="P10"/>
  <c r="O11"/>
  <c r="P11"/>
  <c r="O12"/>
  <c r="P12"/>
  <c r="O13"/>
  <c r="P13"/>
  <c r="O14"/>
  <c r="P14"/>
  <c r="P7"/>
  <c r="O7"/>
  <c r="O9" i="23"/>
  <c r="P9"/>
  <c r="O10"/>
  <c r="P10"/>
  <c r="O11"/>
  <c r="P11"/>
  <c r="O12"/>
  <c r="P12"/>
  <c r="P8"/>
  <c r="P20" i="30"/>
  <c r="P19"/>
  <c r="P18"/>
  <c r="O18"/>
  <c r="P16"/>
  <c r="O16"/>
  <c r="P15"/>
  <c r="O15"/>
  <c r="P14"/>
  <c r="O14"/>
  <c r="P13"/>
  <c r="O13"/>
  <c r="P12"/>
  <c r="O12"/>
  <c r="P10"/>
  <c r="O10"/>
  <c r="P12" i="29"/>
  <c r="O12"/>
  <c r="P11"/>
  <c r="O11"/>
  <c r="P10"/>
  <c r="O10"/>
  <c r="P9"/>
  <c r="O9"/>
  <c r="P8"/>
  <c r="O8"/>
  <c r="P31" i="22"/>
  <c r="O31"/>
  <c r="P30"/>
  <c r="O30"/>
  <c r="P29"/>
  <c r="O29"/>
  <c r="P28"/>
  <c r="O28"/>
  <c r="P27"/>
  <c r="O27"/>
  <c r="P26"/>
  <c r="O26"/>
  <c r="P25"/>
  <c r="O25"/>
  <c r="P24"/>
  <c r="O24"/>
  <c r="P23"/>
  <c r="O23"/>
  <c r="P22"/>
  <c r="O22"/>
  <c r="P21"/>
  <c r="O21"/>
  <c r="P19"/>
  <c r="O19"/>
  <c r="P18"/>
  <c r="O18"/>
  <c r="P17"/>
  <c r="O17"/>
  <c r="P16"/>
  <c r="O16"/>
  <c r="P15"/>
  <c r="O15"/>
  <c r="P14"/>
  <c r="O14"/>
  <c r="P13"/>
  <c r="O13"/>
  <c r="P12"/>
  <c r="O12"/>
  <c r="P11"/>
  <c r="O11"/>
  <c r="P9"/>
  <c r="O9"/>
  <c r="P32"/>
  <c r="O32"/>
  <c r="O9" i="21"/>
  <c r="P9"/>
  <c r="O10"/>
  <c r="P10"/>
  <c r="O11"/>
  <c r="P11"/>
  <c r="O12"/>
  <c r="P12"/>
  <c r="O13"/>
  <c r="P13"/>
  <c r="O14"/>
  <c r="P14"/>
  <c r="O15"/>
  <c r="P15"/>
  <c r="P8"/>
  <c r="O8"/>
  <c r="O10" i="28"/>
  <c r="O11"/>
  <c r="O12"/>
  <c r="O13"/>
  <c r="O9"/>
  <c r="P10"/>
  <c r="P11"/>
  <c r="O263" i="43" l="1"/>
  <c r="Q263" s="1"/>
  <c r="I263"/>
  <c r="F263"/>
  <c r="O262"/>
  <c r="Q262" s="1"/>
  <c r="I262"/>
  <c r="F262"/>
  <c r="O261"/>
  <c r="Q261" s="1"/>
  <c r="I261"/>
  <c r="F261"/>
  <c r="O260"/>
  <c r="Q260" s="1"/>
  <c r="I260"/>
  <c r="F260"/>
  <c r="O259"/>
  <c r="Q259" s="1"/>
  <c r="I259"/>
  <c r="F259"/>
  <c r="O258"/>
  <c r="Q258" s="1"/>
  <c r="I258"/>
  <c r="F258"/>
  <c r="O257"/>
  <c r="Q257" s="1"/>
  <c r="I257"/>
  <c r="F257"/>
  <c r="O256"/>
  <c r="Q256" s="1"/>
  <c r="I256"/>
  <c r="F256"/>
  <c r="O255"/>
  <c r="Q255" s="1"/>
  <c r="I255"/>
  <c r="F255"/>
  <c r="O254"/>
  <c r="Q254" s="1"/>
  <c r="I254"/>
  <c r="F254"/>
  <c r="O253"/>
  <c r="Q253" s="1"/>
  <c r="I253"/>
  <c r="F253"/>
  <c r="O252"/>
  <c r="Q252" s="1"/>
  <c r="I252"/>
  <c r="F252"/>
  <c r="O251"/>
  <c r="Q251" s="1"/>
  <c r="I251"/>
  <c r="F251"/>
  <c r="O250"/>
  <c r="Q250" s="1"/>
  <c r="I250"/>
  <c r="F250"/>
  <c r="O249"/>
  <c r="Q249" s="1"/>
  <c r="I249"/>
  <c r="F249"/>
  <c r="O248"/>
  <c r="Q248" s="1"/>
  <c r="I248"/>
  <c r="F248"/>
  <c r="O247"/>
  <c r="Q247" s="1"/>
  <c r="I247"/>
  <c r="F247"/>
  <c r="O246"/>
  <c r="Q246" s="1"/>
  <c r="I246"/>
  <c r="F246"/>
  <c r="O245"/>
  <c r="Q245" s="1"/>
  <c r="I245"/>
  <c r="F245"/>
  <c r="O244"/>
  <c r="Q244" s="1"/>
  <c r="I244"/>
  <c r="F244"/>
  <c r="O243"/>
  <c r="Q243" s="1"/>
  <c r="I243"/>
  <c r="F243"/>
  <c r="O242"/>
  <c r="Q242" s="1"/>
  <c r="I242"/>
  <c r="F242"/>
  <c r="O241"/>
  <c r="Q241" s="1"/>
  <c r="I241"/>
  <c r="F241"/>
  <c r="O240"/>
  <c r="Q240" s="1"/>
  <c r="I240"/>
  <c r="F240"/>
  <c r="O239"/>
  <c r="Q239" s="1"/>
  <c r="I239"/>
  <c r="F239"/>
  <c r="O238"/>
  <c r="Q238" s="1"/>
  <c r="I238"/>
  <c r="F238"/>
  <c r="O237"/>
  <c r="Q237" s="1"/>
  <c r="I237"/>
  <c r="F237"/>
  <c r="O236"/>
  <c r="Q236" s="1"/>
  <c r="I236"/>
  <c r="F236"/>
  <c r="O235"/>
  <c r="Q235" s="1"/>
  <c r="I235"/>
  <c r="F235"/>
  <c r="O234"/>
  <c r="Q234" s="1"/>
  <c r="I234"/>
  <c r="F234"/>
  <c r="O233"/>
  <c r="Q233" s="1"/>
  <c r="I233"/>
  <c r="F233"/>
  <c r="O232"/>
  <c r="Q232" s="1"/>
  <c r="I232"/>
  <c r="F232"/>
  <c r="O231"/>
  <c r="Q231" s="1"/>
  <c r="I231"/>
  <c r="F231"/>
  <c r="O230"/>
  <c r="Q230" s="1"/>
  <c r="I230"/>
  <c r="F230"/>
  <c r="O220"/>
  <c r="Q220" s="1"/>
  <c r="I220"/>
  <c r="F220"/>
  <c r="O219"/>
  <c r="Q219" s="1"/>
  <c r="I219"/>
  <c r="F219"/>
  <c r="O218"/>
  <c r="Q218" s="1"/>
  <c r="I218"/>
  <c r="F218"/>
  <c r="O217"/>
  <c r="Q217" s="1"/>
  <c r="I217"/>
  <c r="F217"/>
  <c r="O216"/>
  <c r="Q216" s="1"/>
  <c r="I216"/>
  <c r="F216"/>
  <c r="O215"/>
  <c r="Q215" s="1"/>
  <c r="I215"/>
  <c r="F215"/>
  <c r="O214"/>
  <c r="Q214" s="1"/>
  <c r="I214"/>
  <c r="F214"/>
  <c r="O213"/>
  <c r="Q213" s="1"/>
  <c r="I213"/>
  <c r="F213"/>
  <c r="O212"/>
  <c r="Q212" s="1"/>
  <c r="I212"/>
  <c r="F212"/>
  <c r="O211"/>
  <c r="Q211" s="1"/>
  <c r="I211"/>
  <c r="F211"/>
  <c r="O210"/>
  <c r="Q210" s="1"/>
  <c r="I210"/>
  <c r="F210"/>
  <c r="O209"/>
  <c r="Q209" s="1"/>
  <c r="I209"/>
  <c r="F209"/>
  <c r="O208"/>
  <c r="Q208" s="1"/>
  <c r="I208"/>
  <c r="F208"/>
  <c r="O207"/>
  <c r="Q207" s="1"/>
  <c r="I207"/>
  <c r="F207"/>
  <c r="O206"/>
  <c r="Q206" s="1"/>
  <c r="I206"/>
  <c r="F206"/>
  <c r="O205"/>
  <c r="Q205" s="1"/>
  <c r="I205"/>
  <c r="F205"/>
  <c r="O204"/>
  <c r="Q204" s="1"/>
  <c r="I204"/>
  <c r="F204"/>
  <c r="O203"/>
  <c r="Q203" s="1"/>
  <c r="I203"/>
  <c r="F203"/>
  <c r="O202"/>
  <c r="Q202" s="1"/>
  <c r="I202"/>
  <c r="F202"/>
  <c r="O201"/>
  <c r="Q201" s="1"/>
  <c r="I201"/>
  <c r="F201"/>
  <c r="O200"/>
  <c r="Q200" s="1"/>
  <c r="I200"/>
  <c r="F200"/>
  <c r="O199"/>
  <c r="Q199" s="1"/>
  <c r="I199"/>
  <c r="F199"/>
  <c r="O198"/>
  <c r="Q198" s="1"/>
  <c r="I198"/>
  <c r="F198"/>
  <c r="O197"/>
  <c r="Q197" s="1"/>
  <c r="I197"/>
  <c r="F197"/>
  <c r="O196"/>
  <c r="Q196" s="1"/>
  <c r="I196"/>
  <c r="F196"/>
  <c r="O195"/>
  <c r="Q195" s="1"/>
  <c r="I195"/>
  <c r="F195"/>
  <c r="O194"/>
  <c r="Q194" s="1"/>
  <c r="I194"/>
  <c r="F194"/>
  <c r="O193"/>
  <c r="Q193" s="1"/>
  <c r="I193"/>
  <c r="F193"/>
  <c r="O192"/>
  <c r="Q192" s="1"/>
  <c r="I192"/>
  <c r="F192"/>
  <c r="O191"/>
  <c r="Q191" s="1"/>
  <c r="I191"/>
  <c r="F191"/>
  <c r="O190"/>
  <c r="Q190" s="1"/>
  <c r="I190"/>
  <c r="F190"/>
  <c r="O189"/>
  <c r="Q189" s="1"/>
  <c r="I189"/>
  <c r="F189"/>
  <c r="O188"/>
  <c r="Q188" s="1"/>
  <c r="I188"/>
  <c r="F188"/>
  <c r="O187"/>
  <c r="Q187" s="1"/>
  <c r="I187"/>
  <c r="F187"/>
  <c r="O177"/>
  <c r="Q177" s="1"/>
  <c r="I177"/>
  <c r="F177"/>
  <c r="O176"/>
  <c r="Q176" s="1"/>
  <c r="I176"/>
  <c r="F176"/>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888" i="12"/>
  <c r="J887"/>
  <c r="J886"/>
  <c r="J885"/>
  <c r="J884"/>
  <c r="J883"/>
  <c r="J882"/>
  <c r="J881"/>
  <c r="J880"/>
  <c r="J879"/>
  <c r="J878"/>
  <c r="J877"/>
  <c r="J876"/>
  <c r="J875"/>
  <c r="J874"/>
  <c r="J873"/>
  <c r="J872"/>
  <c r="J871"/>
  <c r="J870"/>
  <c r="J869"/>
  <c r="J868"/>
  <c r="J867"/>
  <c r="J866"/>
  <c r="J865"/>
  <c r="J864"/>
  <c r="J863"/>
  <c r="J862"/>
  <c r="J861"/>
  <c r="J860"/>
  <c r="J859"/>
  <c r="J858"/>
  <c r="J857"/>
  <c r="J856"/>
  <c r="J855"/>
  <c r="J844"/>
  <c r="J843"/>
  <c r="J842"/>
  <c r="J841"/>
  <c r="J840"/>
  <c r="J839"/>
  <c r="J838"/>
  <c r="J837"/>
  <c r="J836"/>
  <c r="J835"/>
  <c r="J834"/>
  <c r="J833"/>
  <c r="J832"/>
  <c r="J831"/>
  <c r="J830"/>
  <c r="J829"/>
  <c r="J828"/>
  <c r="J827"/>
  <c r="J826"/>
  <c r="J825"/>
  <c r="J824"/>
  <c r="J823"/>
  <c r="J822"/>
  <c r="J821"/>
  <c r="J820"/>
  <c r="J819"/>
  <c r="J818"/>
  <c r="J817"/>
  <c r="J816"/>
  <c r="J815"/>
  <c r="J814"/>
  <c r="J813"/>
  <c r="J812"/>
  <c r="J811"/>
  <c r="J800"/>
  <c r="J799"/>
  <c r="J798"/>
  <c r="J797"/>
  <c r="J796"/>
  <c r="J795"/>
  <c r="J794"/>
  <c r="J793"/>
  <c r="J792"/>
  <c r="J791"/>
  <c r="J790"/>
  <c r="J789"/>
  <c r="J788"/>
  <c r="J787"/>
  <c r="J786"/>
  <c r="J785"/>
  <c r="J784"/>
  <c r="J783"/>
  <c r="J782"/>
  <c r="J781"/>
  <c r="J780"/>
  <c r="J779"/>
  <c r="J778"/>
  <c r="J777"/>
  <c r="J776"/>
  <c r="J775"/>
  <c r="J774"/>
  <c r="J773"/>
  <c r="J772"/>
  <c r="J771"/>
  <c r="J770"/>
  <c r="J769"/>
  <c r="J768"/>
  <c r="J767"/>
  <c r="J756"/>
  <c r="J755"/>
  <c r="J754"/>
  <c r="J753"/>
  <c r="J752"/>
  <c r="J751"/>
  <c r="J750"/>
  <c r="J749"/>
  <c r="J748"/>
  <c r="J747"/>
  <c r="J746"/>
  <c r="J745"/>
  <c r="J744"/>
  <c r="J743"/>
  <c r="J742"/>
  <c r="J741"/>
  <c r="J740"/>
  <c r="J739"/>
  <c r="J738"/>
  <c r="J737"/>
  <c r="J736"/>
  <c r="J735"/>
  <c r="J734"/>
  <c r="J733"/>
  <c r="J732"/>
  <c r="J731"/>
  <c r="J730"/>
  <c r="J729"/>
  <c r="J728"/>
  <c r="J727"/>
  <c r="J726"/>
  <c r="J725"/>
  <c r="J724"/>
  <c r="J723"/>
  <c r="J712"/>
  <c r="J711"/>
  <c r="J710"/>
  <c r="J709"/>
  <c r="J708"/>
  <c r="J707"/>
  <c r="J706"/>
  <c r="J705"/>
  <c r="J704"/>
  <c r="J703"/>
  <c r="J702"/>
  <c r="J701"/>
  <c r="J700"/>
  <c r="J699"/>
  <c r="J698"/>
  <c r="J697"/>
  <c r="J696"/>
  <c r="J695"/>
  <c r="J694"/>
  <c r="J693"/>
  <c r="J692"/>
  <c r="J691"/>
  <c r="J690"/>
  <c r="J689"/>
  <c r="J688"/>
  <c r="J687"/>
  <c r="J686"/>
  <c r="J685"/>
  <c r="J684"/>
  <c r="J683"/>
  <c r="J682"/>
  <c r="J681"/>
  <c r="J680"/>
  <c r="J679"/>
  <c r="J668"/>
  <c r="J667"/>
  <c r="J666"/>
  <c r="J665"/>
  <c r="J664"/>
  <c r="J663"/>
  <c r="J662"/>
  <c r="J661"/>
  <c r="J660"/>
  <c r="J659"/>
  <c r="J658"/>
  <c r="J657"/>
  <c r="J656"/>
  <c r="J655"/>
  <c r="J654"/>
  <c r="J653"/>
  <c r="J652"/>
  <c r="J651"/>
  <c r="J650"/>
  <c r="J649"/>
  <c r="J648"/>
  <c r="J647"/>
  <c r="J646"/>
  <c r="J645"/>
  <c r="J644"/>
  <c r="J643"/>
  <c r="J642"/>
  <c r="J641"/>
  <c r="J640"/>
  <c r="J639"/>
  <c r="J638"/>
  <c r="J637"/>
  <c r="J636"/>
  <c r="J635"/>
  <c r="J624"/>
  <c r="J623"/>
  <c r="J622"/>
  <c r="J621"/>
  <c r="J620"/>
  <c r="J619"/>
  <c r="J618"/>
  <c r="J617"/>
  <c r="J616"/>
  <c r="J615"/>
  <c r="J614"/>
  <c r="J613"/>
  <c r="J612"/>
  <c r="J611"/>
  <c r="J610"/>
  <c r="J609"/>
  <c r="J608"/>
  <c r="J607"/>
  <c r="J606"/>
  <c r="J605"/>
  <c r="J604"/>
  <c r="J603"/>
  <c r="J602"/>
  <c r="J601"/>
  <c r="J600"/>
  <c r="J599"/>
  <c r="J598"/>
  <c r="J597"/>
  <c r="J596"/>
  <c r="J595"/>
  <c r="J594"/>
  <c r="J593"/>
  <c r="J592"/>
  <c r="J591"/>
  <c r="J580"/>
  <c r="J579"/>
  <c r="J578"/>
  <c r="J577"/>
  <c r="J576"/>
  <c r="J575"/>
  <c r="J574"/>
  <c r="J573"/>
  <c r="J572"/>
  <c r="J571"/>
  <c r="J570"/>
  <c r="J569"/>
  <c r="J568"/>
  <c r="J567"/>
  <c r="J566"/>
  <c r="J565"/>
  <c r="J564"/>
  <c r="J563"/>
  <c r="J562"/>
  <c r="J561"/>
  <c r="J560"/>
  <c r="J559"/>
  <c r="J558"/>
  <c r="J557"/>
  <c r="J556"/>
  <c r="J555"/>
  <c r="J554"/>
  <c r="J553"/>
  <c r="J552"/>
  <c r="J551"/>
  <c r="J550"/>
  <c r="J549"/>
  <c r="J548"/>
  <c r="J547"/>
  <c r="J536"/>
  <c r="J535"/>
  <c r="J534"/>
  <c r="J533"/>
  <c r="J532"/>
  <c r="J531"/>
  <c r="J530"/>
  <c r="J529"/>
  <c r="J528"/>
  <c r="J527"/>
  <c r="J526"/>
  <c r="J525"/>
  <c r="J524"/>
  <c r="J523"/>
  <c r="J522"/>
  <c r="J521"/>
  <c r="J520"/>
  <c r="J519"/>
  <c r="J518"/>
  <c r="J517"/>
  <c r="J516"/>
  <c r="J515"/>
  <c r="J514"/>
  <c r="J513"/>
  <c r="J512"/>
  <c r="J511"/>
  <c r="J510"/>
  <c r="J509"/>
  <c r="J508"/>
  <c r="J507"/>
  <c r="J506"/>
  <c r="J505"/>
  <c r="J504"/>
  <c r="J503"/>
  <c r="J492"/>
  <c r="J491"/>
  <c r="J490"/>
  <c r="J489"/>
  <c r="J488"/>
  <c r="J487"/>
  <c r="J486"/>
  <c r="J485"/>
  <c r="J484"/>
  <c r="J483"/>
  <c r="J482"/>
  <c r="J481"/>
  <c r="J480"/>
  <c r="J479"/>
  <c r="J478"/>
  <c r="J477"/>
  <c r="J476"/>
  <c r="J475"/>
  <c r="J474"/>
  <c r="J473"/>
  <c r="J472"/>
  <c r="J471"/>
  <c r="J470"/>
  <c r="J469"/>
  <c r="J468"/>
  <c r="J467"/>
  <c r="J466"/>
  <c r="J465"/>
  <c r="J464"/>
  <c r="J463"/>
  <c r="J462"/>
  <c r="J461"/>
  <c r="J460"/>
  <c r="J459"/>
  <c r="J448"/>
  <c r="J447"/>
  <c r="J446"/>
  <c r="J445"/>
  <c r="J444"/>
  <c r="J443"/>
  <c r="J442"/>
  <c r="J441"/>
  <c r="J440"/>
  <c r="J439"/>
  <c r="J438"/>
  <c r="J437"/>
  <c r="J436"/>
  <c r="J435"/>
  <c r="J434"/>
  <c r="J433"/>
  <c r="J432"/>
  <c r="J431"/>
  <c r="J430"/>
  <c r="J429"/>
  <c r="J428"/>
  <c r="J427"/>
  <c r="J426"/>
  <c r="J425"/>
  <c r="J424"/>
  <c r="J423"/>
  <c r="J422"/>
  <c r="J421"/>
  <c r="J420"/>
  <c r="J419"/>
  <c r="J418"/>
  <c r="J417"/>
  <c r="J416"/>
  <c r="J415"/>
  <c r="J404"/>
  <c r="J403"/>
  <c r="J402"/>
  <c r="J401"/>
  <c r="J400"/>
  <c r="J399"/>
  <c r="J398"/>
  <c r="J397"/>
  <c r="J396"/>
  <c r="J395"/>
  <c r="J394"/>
  <c r="J393"/>
  <c r="J392"/>
  <c r="J391"/>
  <c r="J390"/>
  <c r="J389"/>
  <c r="J388"/>
  <c r="J387"/>
  <c r="J386"/>
  <c r="J385"/>
  <c r="J384"/>
  <c r="J383"/>
  <c r="J382"/>
  <c r="J381"/>
  <c r="J380"/>
  <c r="J379"/>
  <c r="J378"/>
  <c r="J377"/>
  <c r="J376"/>
  <c r="J375"/>
  <c r="J374"/>
  <c r="J373"/>
  <c r="J372"/>
  <c r="J371"/>
  <c r="J359"/>
  <c r="J358"/>
  <c r="J357"/>
  <c r="J356"/>
  <c r="J355"/>
  <c r="J354"/>
  <c r="J353"/>
  <c r="J352"/>
  <c r="J351"/>
  <c r="J350"/>
  <c r="J349"/>
  <c r="J348"/>
  <c r="J347"/>
  <c r="J346"/>
  <c r="J345"/>
  <c r="J344"/>
  <c r="J343"/>
  <c r="J342"/>
  <c r="J341"/>
  <c r="J340"/>
  <c r="J339"/>
  <c r="J338"/>
  <c r="J337"/>
  <c r="J336"/>
  <c r="J335"/>
  <c r="J334"/>
  <c r="J333"/>
  <c r="J332"/>
  <c r="J331"/>
  <c r="J330"/>
  <c r="J329"/>
  <c r="J328"/>
  <c r="J327"/>
  <c r="J326"/>
  <c r="J315"/>
  <c r="J314"/>
  <c r="J313"/>
  <c r="J312"/>
  <c r="J311"/>
  <c r="J310"/>
  <c r="J309"/>
  <c r="J308"/>
  <c r="J307"/>
  <c r="J306"/>
  <c r="J305"/>
  <c r="J304"/>
  <c r="J303"/>
  <c r="J302"/>
  <c r="J301"/>
  <c r="J300"/>
  <c r="J299"/>
  <c r="J298"/>
  <c r="J297"/>
  <c r="J296"/>
  <c r="J295"/>
  <c r="J294"/>
  <c r="J293"/>
  <c r="J292"/>
  <c r="J291"/>
  <c r="J290"/>
  <c r="J289"/>
  <c r="J288"/>
  <c r="J287"/>
  <c r="J286"/>
  <c r="J285"/>
  <c r="J284"/>
  <c r="J283"/>
  <c r="J282"/>
  <c r="J271"/>
  <c r="J270"/>
  <c r="J269"/>
  <c r="J268"/>
  <c r="J267"/>
  <c r="J266"/>
  <c r="J265"/>
  <c r="J264"/>
  <c r="J263"/>
  <c r="J262"/>
  <c r="J261"/>
  <c r="J260"/>
  <c r="J259"/>
  <c r="J258"/>
  <c r="J257"/>
  <c r="J256"/>
  <c r="J255"/>
  <c r="J254"/>
  <c r="J253"/>
  <c r="J252"/>
  <c r="J251"/>
  <c r="J250"/>
  <c r="J249"/>
  <c r="J248"/>
  <c r="J247"/>
  <c r="J246"/>
  <c r="J245"/>
  <c r="J244"/>
  <c r="J243"/>
  <c r="J242"/>
  <c r="J241"/>
  <c r="J240"/>
  <c r="J239"/>
  <c r="J238"/>
  <c r="J227"/>
  <c r="J226"/>
  <c r="J225"/>
  <c r="J224"/>
  <c r="J223"/>
  <c r="J222"/>
  <c r="J221"/>
  <c r="J220"/>
  <c r="J219"/>
  <c r="J218"/>
  <c r="J217"/>
  <c r="J216"/>
  <c r="J215"/>
  <c r="J214"/>
  <c r="J213"/>
  <c r="J212"/>
  <c r="J211"/>
  <c r="J210"/>
  <c r="J209"/>
  <c r="J208"/>
  <c r="J207"/>
  <c r="J206"/>
  <c r="J205"/>
  <c r="J204"/>
  <c r="J203"/>
  <c r="J202"/>
  <c r="J201"/>
  <c r="J200"/>
  <c r="J199"/>
  <c r="J198"/>
  <c r="J197"/>
  <c r="J196"/>
  <c r="J195"/>
  <c r="J194"/>
  <c r="J183"/>
  <c r="J182"/>
  <c r="J181"/>
  <c r="J180"/>
  <c r="J179"/>
  <c r="J178"/>
  <c r="J177"/>
  <c r="J176"/>
  <c r="J175"/>
  <c r="J174"/>
  <c r="J173"/>
  <c r="J172"/>
  <c r="J171"/>
  <c r="J170"/>
  <c r="J169"/>
  <c r="J168"/>
  <c r="J167"/>
  <c r="J166"/>
  <c r="J165"/>
  <c r="J164"/>
  <c r="J163"/>
  <c r="J162"/>
  <c r="J161"/>
  <c r="J160"/>
  <c r="J159"/>
  <c r="J158"/>
  <c r="J157"/>
  <c r="J156"/>
  <c r="J155"/>
  <c r="J154"/>
  <c r="J153"/>
  <c r="J152"/>
  <c r="J151"/>
  <c r="J150"/>
  <c r="J139"/>
  <c r="J138"/>
  <c r="J137"/>
  <c r="J136"/>
  <c r="J135"/>
  <c r="J134"/>
  <c r="J133"/>
  <c r="J132"/>
  <c r="J131"/>
  <c r="J130"/>
  <c r="J129"/>
  <c r="J128"/>
  <c r="J127"/>
  <c r="J126"/>
  <c r="J125"/>
  <c r="J124"/>
  <c r="J123"/>
  <c r="J122"/>
  <c r="J121"/>
  <c r="J120"/>
  <c r="J119"/>
  <c r="J118"/>
  <c r="J117"/>
  <c r="J116"/>
  <c r="J115"/>
  <c r="J114"/>
  <c r="J113"/>
  <c r="J112"/>
  <c r="J111"/>
  <c r="J110"/>
  <c r="J109"/>
  <c r="J108"/>
  <c r="J107"/>
  <c r="J106"/>
  <c r="J95"/>
  <c r="J94"/>
  <c r="J93"/>
  <c r="J92"/>
  <c r="J91"/>
  <c r="J90"/>
  <c r="J89"/>
  <c r="J88"/>
  <c r="J87"/>
  <c r="J86"/>
  <c r="J85"/>
  <c r="J84"/>
  <c r="J83"/>
  <c r="J82"/>
  <c r="J81"/>
  <c r="J80"/>
  <c r="J79"/>
  <c r="J78"/>
  <c r="J77"/>
  <c r="J76"/>
  <c r="J75"/>
  <c r="J74"/>
  <c r="J73"/>
  <c r="J72"/>
  <c r="J71"/>
  <c r="J70"/>
  <c r="J69"/>
  <c r="J68"/>
  <c r="J67"/>
  <c r="J66"/>
  <c r="J65"/>
  <c r="J64"/>
  <c r="J63"/>
  <c r="J62"/>
  <c r="I888"/>
  <c r="F888"/>
  <c r="I887"/>
  <c r="F887"/>
  <c r="I886"/>
  <c r="F886"/>
  <c r="I885"/>
  <c r="F885"/>
  <c r="I884"/>
  <c r="F884"/>
  <c r="I883"/>
  <c r="F883"/>
  <c r="I882"/>
  <c r="F882"/>
  <c r="I881"/>
  <c r="F881"/>
  <c r="I880"/>
  <c r="F880"/>
  <c r="I879"/>
  <c r="F879"/>
  <c r="I878"/>
  <c r="F878"/>
  <c r="I877"/>
  <c r="F877"/>
  <c r="I876"/>
  <c r="F876"/>
  <c r="I875"/>
  <c r="F875"/>
  <c r="I874"/>
  <c r="F874"/>
  <c r="I873"/>
  <c r="F873"/>
  <c r="I872"/>
  <c r="F872"/>
  <c r="I871"/>
  <c r="F871"/>
  <c r="I870"/>
  <c r="F870"/>
  <c r="I869"/>
  <c r="F869"/>
  <c r="I868"/>
  <c r="F868"/>
  <c r="I867"/>
  <c r="F867"/>
  <c r="I866"/>
  <c r="F866"/>
  <c r="I865"/>
  <c r="F865"/>
  <c r="I864"/>
  <c r="F864"/>
  <c r="I863"/>
  <c r="F863"/>
  <c r="I862"/>
  <c r="F862"/>
  <c r="I861"/>
  <c r="F861"/>
  <c r="I860"/>
  <c r="F860"/>
  <c r="I859"/>
  <c r="F859"/>
  <c r="I858"/>
  <c r="F858"/>
  <c r="I857"/>
  <c r="F857"/>
  <c r="I856"/>
  <c r="F856"/>
  <c r="I855"/>
  <c r="F855"/>
  <c r="I854"/>
  <c r="E854"/>
  <c r="F854" s="1"/>
  <c r="I844"/>
  <c r="F844"/>
  <c r="I843"/>
  <c r="F843"/>
  <c r="I842"/>
  <c r="F842"/>
  <c r="I841"/>
  <c r="F841"/>
  <c r="I840"/>
  <c r="F840"/>
  <c r="I839"/>
  <c r="F839"/>
  <c r="I838"/>
  <c r="F838"/>
  <c r="I837"/>
  <c r="F837"/>
  <c r="I836"/>
  <c r="F836"/>
  <c r="I835"/>
  <c r="F835"/>
  <c r="I834"/>
  <c r="F834"/>
  <c r="I833"/>
  <c r="F833"/>
  <c r="I832"/>
  <c r="F832"/>
  <c r="I831"/>
  <c r="F831"/>
  <c r="I830"/>
  <c r="F830"/>
  <c r="I829"/>
  <c r="F829"/>
  <c r="I828"/>
  <c r="F828"/>
  <c r="I827"/>
  <c r="F827"/>
  <c r="I826"/>
  <c r="F826"/>
  <c r="I825"/>
  <c r="F825"/>
  <c r="I824"/>
  <c r="F824"/>
  <c r="I823"/>
  <c r="F823"/>
  <c r="I822"/>
  <c r="F822"/>
  <c r="I821"/>
  <c r="F821"/>
  <c r="I820"/>
  <c r="F820"/>
  <c r="I819"/>
  <c r="F819"/>
  <c r="I818"/>
  <c r="F818"/>
  <c r="I817"/>
  <c r="F817"/>
  <c r="I816"/>
  <c r="F816"/>
  <c r="I815"/>
  <c r="F815"/>
  <c r="I814"/>
  <c r="F814"/>
  <c r="I813"/>
  <c r="F813"/>
  <c r="I812"/>
  <c r="F812"/>
  <c r="I811"/>
  <c r="F811"/>
  <c r="I810"/>
  <c r="E810"/>
  <c r="F810" s="1"/>
  <c r="I800"/>
  <c r="F800"/>
  <c r="I799"/>
  <c r="F799"/>
  <c r="I798"/>
  <c r="F798"/>
  <c r="I797"/>
  <c r="F797"/>
  <c r="I796"/>
  <c r="F796"/>
  <c r="I795"/>
  <c r="F795"/>
  <c r="I794"/>
  <c r="F794"/>
  <c r="I793"/>
  <c r="F793"/>
  <c r="I792"/>
  <c r="F792"/>
  <c r="I791"/>
  <c r="F791"/>
  <c r="I790"/>
  <c r="F790"/>
  <c r="I789"/>
  <c r="F789"/>
  <c r="I788"/>
  <c r="F788"/>
  <c r="I787"/>
  <c r="F787"/>
  <c r="I786"/>
  <c r="F786"/>
  <c r="I785"/>
  <c r="F785"/>
  <c r="I784"/>
  <c r="F784"/>
  <c r="I783"/>
  <c r="F783"/>
  <c r="I782"/>
  <c r="F782"/>
  <c r="I781"/>
  <c r="F781"/>
  <c r="I780"/>
  <c r="F780"/>
  <c r="I779"/>
  <c r="F779"/>
  <c r="I778"/>
  <c r="F778"/>
  <c r="I777"/>
  <c r="F777"/>
  <c r="I776"/>
  <c r="F776"/>
  <c r="I775"/>
  <c r="F775"/>
  <c r="I774"/>
  <c r="F774"/>
  <c r="I773"/>
  <c r="F773"/>
  <c r="I772"/>
  <c r="F772"/>
  <c r="I771"/>
  <c r="F771"/>
  <c r="I770"/>
  <c r="F770"/>
  <c r="I769"/>
  <c r="F769"/>
  <c r="I768"/>
  <c r="F768"/>
  <c r="I767"/>
  <c r="F767"/>
  <c r="I766"/>
  <c r="E766"/>
  <c r="F766" s="1"/>
  <c r="I756"/>
  <c r="F756"/>
  <c r="I755"/>
  <c r="F755"/>
  <c r="I754"/>
  <c r="F754"/>
  <c r="I753"/>
  <c r="F753"/>
  <c r="I752"/>
  <c r="F752"/>
  <c r="I751"/>
  <c r="F751"/>
  <c r="I750"/>
  <c r="F750"/>
  <c r="I749"/>
  <c r="F749"/>
  <c r="I748"/>
  <c r="F748"/>
  <c r="I747"/>
  <c r="F747"/>
  <c r="I746"/>
  <c r="F746"/>
  <c r="I745"/>
  <c r="F745"/>
  <c r="I744"/>
  <c r="F744"/>
  <c r="I743"/>
  <c r="F743"/>
  <c r="I742"/>
  <c r="F742"/>
  <c r="I741"/>
  <c r="F741"/>
  <c r="I740"/>
  <c r="F740"/>
  <c r="I739"/>
  <c r="F739"/>
  <c r="I738"/>
  <c r="F738"/>
  <c r="I737"/>
  <c r="F737"/>
  <c r="I736"/>
  <c r="F736"/>
  <c r="I735"/>
  <c r="F735"/>
  <c r="I734"/>
  <c r="F734"/>
  <c r="I733"/>
  <c r="F733"/>
  <c r="I732"/>
  <c r="F732"/>
  <c r="I731"/>
  <c r="F731"/>
  <c r="I730"/>
  <c r="F730"/>
  <c r="I729"/>
  <c r="F729"/>
  <c r="I728"/>
  <c r="F728"/>
  <c r="I727"/>
  <c r="F727"/>
  <c r="I726"/>
  <c r="F726"/>
  <c r="I725"/>
  <c r="F725"/>
  <c r="I724"/>
  <c r="F724"/>
  <c r="I723"/>
  <c r="F723"/>
  <c r="I722"/>
  <c r="E722"/>
  <c r="F722" s="1"/>
  <c r="I712"/>
  <c r="F712"/>
  <c r="I711"/>
  <c r="F711"/>
  <c r="I710"/>
  <c r="F710"/>
  <c r="I709"/>
  <c r="F709"/>
  <c r="I708"/>
  <c r="F708"/>
  <c r="I707"/>
  <c r="F707"/>
  <c r="I706"/>
  <c r="F706"/>
  <c r="I705"/>
  <c r="F705"/>
  <c r="I704"/>
  <c r="F704"/>
  <c r="I703"/>
  <c r="F703"/>
  <c r="I702"/>
  <c r="F702"/>
  <c r="I701"/>
  <c r="F701"/>
  <c r="I700"/>
  <c r="F700"/>
  <c r="I699"/>
  <c r="F699"/>
  <c r="I698"/>
  <c r="F698"/>
  <c r="I697"/>
  <c r="F697"/>
  <c r="I696"/>
  <c r="F696"/>
  <c r="I695"/>
  <c r="F695"/>
  <c r="I694"/>
  <c r="F694"/>
  <c r="I693"/>
  <c r="F693"/>
  <c r="I692"/>
  <c r="F692"/>
  <c r="I691"/>
  <c r="F691"/>
  <c r="I690"/>
  <c r="F690"/>
  <c r="I689"/>
  <c r="F689"/>
  <c r="I688"/>
  <c r="F688"/>
  <c r="I687"/>
  <c r="F687"/>
  <c r="I686"/>
  <c r="F686"/>
  <c r="I685"/>
  <c r="F685"/>
  <c r="I684"/>
  <c r="F684"/>
  <c r="I683"/>
  <c r="F683"/>
  <c r="I682"/>
  <c r="F682"/>
  <c r="I681"/>
  <c r="F681"/>
  <c r="I680"/>
  <c r="F680"/>
  <c r="I679"/>
  <c r="F679"/>
  <c r="I678"/>
  <c r="E678"/>
  <c r="F678" s="1"/>
  <c r="I668"/>
  <c r="F668"/>
  <c r="I667"/>
  <c r="F667"/>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F640"/>
  <c r="I639"/>
  <c r="F639"/>
  <c r="I638"/>
  <c r="F638"/>
  <c r="I637"/>
  <c r="F637"/>
  <c r="I636"/>
  <c r="F636"/>
  <c r="I635"/>
  <c r="F635"/>
  <c r="I634"/>
  <c r="E634"/>
  <c r="F634" s="1"/>
  <c r="I624"/>
  <c r="F624"/>
  <c r="I623"/>
  <c r="F623"/>
  <c r="I622"/>
  <c r="F622"/>
  <c r="I621"/>
  <c r="F621"/>
  <c r="I620"/>
  <c r="F620"/>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F597"/>
  <c r="I596"/>
  <c r="F596"/>
  <c r="I595"/>
  <c r="F595"/>
  <c r="I594"/>
  <c r="F594"/>
  <c r="I593"/>
  <c r="F593"/>
  <c r="I592"/>
  <c r="F592"/>
  <c r="I591"/>
  <c r="F591"/>
  <c r="I590"/>
  <c r="E590"/>
  <c r="F590" s="1"/>
  <c r="I580"/>
  <c r="F580"/>
  <c r="I579"/>
  <c r="F579"/>
  <c r="I578"/>
  <c r="F578"/>
  <c r="I577"/>
  <c r="F577"/>
  <c r="I576"/>
  <c r="F576"/>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F553"/>
  <c r="I552"/>
  <c r="F552"/>
  <c r="I551"/>
  <c r="F551"/>
  <c r="I550"/>
  <c r="F550"/>
  <c r="I549"/>
  <c r="F549"/>
  <c r="I548"/>
  <c r="F548"/>
  <c r="I547"/>
  <c r="F547"/>
  <c r="I546"/>
  <c r="E546"/>
  <c r="F546" s="1"/>
  <c r="I536"/>
  <c r="F536"/>
  <c r="I535"/>
  <c r="F535"/>
  <c r="I534"/>
  <c r="F534"/>
  <c r="I533"/>
  <c r="F533"/>
  <c r="I532"/>
  <c r="F532"/>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F509"/>
  <c r="I508"/>
  <c r="F508"/>
  <c r="I507"/>
  <c r="F507"/>
  <c r="I506"/>
  <c r="F506"/>
  <c r="I505"/>
  <c r="F505"/>
  <c r="I504"/>
  <c r="F504"/>
  <c r="I503"/>
  <c r="F503"/>
  <c r="I502"/>
  <c r="E502"/>
  <c r="F502" s="1"/>
  <c r="I492"/>
  <c r="F492"/>
  <c r="I491"/>
  <c r="F491"/>
  <c r="I490"/>
  <c r="F490"/>
  <c r="I489"/>
  <c r="F489"/>
  <c r="I488"/>
  <c r="F488"/>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67"/>
  <c r="F467"/>
  <c r="I466"/>
  <c r="F466"/>
  <c r="I465"/>
  <c r="F465"/>
  <c r="I464"/>
  <c r="F464"/>
  <c r="I463"/>
  <c r="F463"/>
  <c r="I462"/>
  <c r="F462"/>
  <c r="I461"/>
  <c r="F461"/>
  <c r="I460"/>
  <c r="F460"/>
  <c r="I459"/>
  <c r="F459"/>
  <c r="I458"/>
  <c r="E458"/>
  <c r="F458" s="1"/>
  <c r="I448"/>
  <c r="F448"/>
  <c r="I447"/>
  <c r="F447"/>
  <c r="I446"/>
  <c r="F446"/>
  <c r="I445"/>
  <c r="F445"/>
  <c r="I444"/>
  <c r="F444"/>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25"/>
  <c r="F425"/>
  <c r="I424"/>
  <c r="F424"/>
  <c r="I423"/>
  <c r="F423"/>
  <c r="I422"/>
  <c r="F422"/>
  <c r="I421"/>
  <c r="F421"/>
  <c r="I420"/>
  <c r="F420"/>
  <c r="I419"/>
  <c r="F419"/>
  <c r="I418"/>
  <c r="F418"/>
  <c r="I417"/>
  <c r="F417"/>
  <c r="I416"/>
  <c r="F416"/>
  <c r="I415"/>
  <c r="F415"/>
  <c r="I414"/>
  <c r="E414"/>
  <c r="F414" s="1"/>
  <c r="I404"/>
  <c r="F404"/>
  <c r="I403"/>
  <c r="F403"/>
  <c r="I402"/>
  <c r="F402"/>
  <c r="I401"/>
  <c r="F401"/>
  <c r="I400"/>
  <c r="F400"/>
  <c r="I399"/>
  <c r="F399"/>
  <c r="I398"/>
  <c r="F398"/>
  <c r="I397"/>
  <c r="F397"/>
  <c r="I396"/>
  <c r="F396"/>
  <c r="I395"/>
  <c r="F395"/>
  <c r="I394"/>
  <c r="F394"/>
  <c r="I393"/>
  <c r="F393"/>
  <c r="I392"/>
  <c r="F392"/>
  <c r="I391"/>
  <c r="F391"/>
  <c r="I390"/>
  <c r="F390"/>
  <c r="I389"/>
  <c r="F389"/>
  <c r="I388"/>
  <c r="F388"/>
  <c r="I387"/>
  <c r="F387"/>
  <c r="I386"/>
  <c r="F386"/>
  <c r="I385"/>
  <c r="F385"/>
  <c r="I384"/>
  <c r="F384"/>
  <c r="I383"/>
  <c r="F383"/>
  <c r="I382"/>
  <c r="F382"/>
  <c r="I381"/>
  <c r="F381"/>
  <c r="I380"/>
  <c r="F380"/>
  <c r="I379"/>
  <c r="F379"/>
  <c r="I378"/>
  <c r="F378"/>
  <c r="I377"/>
  <c r="F377"/>
  <c r="I376"/>
  <c r="F376"/>
  <c r="I375"/>
  <c r="F375"/>
  <c r="I374"/>
  <c r="F374"/>
  <c r="I373"/>
  <c r="F373"/>
  <c r="I372"/>
  <c r="F372"/>
  <c r="I371"/>
  <c r="F371"/>
  <c r="I370"/>
  <c r="E370"/>
  <c r="F370" s="1"/>
  <c r="I359"/>
  <c r="F359"/>
  <c r="I358"/>
  <c r="F358"/>
  <c r="I357"/>
  <c r="F357"/>
  <c r="I356"/>
  <c r="F356"/>
  <c r="I355"/>
  <c r="F355"/>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F332"/>
  <c r="I331"/>
  <c r="F331"/>
  <c r="I330"/>
  <c r="F330"/>
  <c r="I329"/>
  <c r="F329"/>
  <c r="I328"/>
  <c r="F328"/>
  <c r="I327"/>
  <c r="F327"/>
  <c r="I326"/>
  <c r="F326"/>
  <c r="I325"/>
  <c r="E325"/>
  <c r="F325" s="1"/>
  <c r="I315"/>
  <c r="F315"/>
  <c r="I314"/>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I283"/>
  <c r="F283"/>
  <c r="I282"/>
  <c r="F282"/>
  <c r="I281"/>
  <c r="E281"/>
  <c r="F281" s="1"/>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I241"/>
  <c r="F241"/>
  <c r="I240"/>
  <c r="F240"/>
  <c r="I239"/>
  <c r="F239"/>
  <c r="I238"/>
  <c r="F238"/>
  <c r="I237"/>
  <c r="E237"/>
  <c r="F237" s="1"/>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F196"/>
  <c r="I195"/>
  <c r="F195"/>
  <c r="I194"/>
  <c r="F194"/>
  <c r="I193"/>
  <c r="E193"/>
  <c r="F193" s="1"/>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E149"/>
  <c r="F149" s="1"/>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E105"/>
  <c r="F105" s="1"/>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F64"/>
  <c r="I63"/>
  <c r="F63"/>
  <c r="I62"/>
  <c r="F62"/>
  <c r="I61"/>
  <c r="E61"/>
  <c r="F61" s="1"/>
  <c r="J53" i="10"/>
  <c r="J52"/>
  <c r="J51"/>
  <c r="J50"/>
  <c r="J49"/>
  <c r="J48"/>
  <c r="J47"/>
  <c r="J46"/>
  <c r="J45"/>
  <c r="J44"/>
  <c r="J43"/>
  <c r="J42"/>
  <c r="J41"/>
  <c r="J76"/>
  <c r="J75"/>
  <c r="J74"/>
  <c r="J73"/>
  <c r="J72"/>
  <c r="J71"/>
  <c r="J70"/>
  <c r="J69"/>
  <c r="J68"/>
  <c r="J67"/>
  <c r="J66"/>
  <c r="J65"/>
  <c r="J64"/>
  <c r="J99"/>
  <c r="J98"/>
  <c r="J97"/>
  <c r="J96"/>
  <c r="J95"/>
  <c r="J94"/>
  <c r="J93"/>
  <c r="J92"/>
  <c r="J91"/>
  <c r="J90"/>
  <c r="J89"/>
  <c r="J88"/>
  <c r="J87"/>
  <c r="J122"/>
  <c r="J121"/>
  <c r="J120"/>
  <c r="J119"/>
  <c r="J118"/>
  <c r="J117"/>
  <c r="J116"/>
  <c r="J115"/>
  <c r="J114"/>
  <c r="J113"/>
  <c r="J112"/>
  <c r="J111"/>
  <c r="J110"/>
  <c r="J145"/>
  <c r="J144"/>
  <c r="J143"/>
  <c r="J142"/>
  <c r="J141"/>
  <c r="J140"/>
  <c r="J139"/>
  <c r="J138"/>
  <c r="J137"/>
  <c r="J136"/>
  <c r="J135"/>
  <c r="J134"/>
  <c r="J133"/>
  <c r="J168"/>
  <c r="J167"/>
  <c r="J166"/>
  <c r="J165"/>
  <c r="J164"/>
  <c r="J163"/>
  <c r="J162"/>
  <c r="J161"/>
  <c r="J160"/>
  <c r="J159"/>
  <c r="J158"/>
  <c r="J157"/>
  <c r="J156"/>
  <c r="J191"/>
  <c r="J190"/>
  <c r="J189"/>
  <c r="J188"/>
  <c r="J187"/>
  <c r="J186"/>
  <c r="J185"/>
  <c r="J184"/>
  <c r="J183"/>
  <c r="J182"/>
  <c r="J181"/>
  <c r="J180"/>
  <c r="J179"/>
  <c r="J214"/>
  <c r="J213"/>
  <c r="J212"/>
  <c r="J211"/>
  <c r="J210"/>
  <c r="J209"/>
  <c r="J208"/>
  <c r="J207"/>
  <c r="J206"/>
  <c r="J205"/>
  <c r="J204"/>
  <c r="J203"/>
  <c r="J202"/>
  <c r="J237"/>
  <c r="J236"/>
  <c r="J235"/>
  <c r="J234"/>
  <c r="J233"/>
  <c r="J232"/>
  <c r="J231"/>
  <c r="J230"/>
  <c r="J229"/>
  <c r="J228"/>
  <c r="J227"/>
  <c r="J226"/>
  <c r="J225"/>
  <c r="J260"/>
  <c r="J259"/>
  <c r="J258"/>
  <c r="J257"/>
  <c r="J256"/>
  <c r="J255"/>
  <c r="J254"/>
  <c r="J253"/>
  <c r="J252"/>
  <c r="J251"/>
  <c r="J250"/>
  <c r="J249"/>
  <c r="J248"/>
  <c r="J283"/>
  <c r="J282"/>
  <c r="J281"/>
  <c r="J280"/>
  <c r="J279"/>
  <c r="J278"/>
  <c r="J277"/>
  <c r="J276"/>
  <c r="J275"/>
  <c r="J274"/>
  <c r="J273"/>
  <c r="J272"/>
  <c r="J271"/>
  <c r="I283"/>
  <c r="F283"/>
  <c r="I282"/>
  <c r="F282"/>
  <c r="I281"/>
  <c r="F281"/>
  <c r="I280"/>
  <c r="F280"/>
  <c r="I279"/>
  <c r="F279"/>
  <c r="I278"/>
  <c r="F278"/>
  <c r="I277"/>
  <c r="F277"/>
  <c r="I276"/>
  <c r="F276"/>
  <c r="I275"/>
  <c r="F275"/>
  <c r="I274"/>
  <c r="F274"/>
  <c r="I273"/>
  <c r="F273"/>
  <c r="I272"/>
  <c r="F272"/>
  <c r="I271"/>
  <c r="E271"/>
  <c r="F271" s="1"/>
  <c r="I270"/>
  <c r="E270"/>
  <c r="F270" s="1"/>
  <c r="I260"/>
  <c r="F260"/>
  <c r="I259"/>
  <c r="F259"/>
  <c r="I258"/>
  <c r="F258"/>
  <c r="I257"/>
  <c r="F257"/>
  <c r="I256"/>
  <c r="F256"/>
  <c r="I255"/>
  <c r="F255"/>
  <c r="I254"/>
  <c r="F254"/>
  <c r="I253"/>
  <c r="F253"/>
  <c r="I252"/>
  <c r="F252"/>
  <c r="I251"/>
  <c r="F251"/>
  <c r="I250"/>
  <c r="F250"/>
  <c r="I249"/>
  <c r="F249"/>
  <c r="I248"/>
  <c r="E248"/>
  <c r="F248" s="1"/>
  <c r="I247"/>
  <c r="E247"/>
  <c r="F247" s="1"/>
  <c r="I237"/>
  <c r="F237"/>
  <c r="I236"/>
  <c r="F236"/>
  <c r="I235"/>
  <c r="F235"/>
  <c r="I234"/>
  <c r="F234"/>
  <c r="I233"/>
  <c r="F233"/>
  <c r="I232"/>
  <c r="F232"/>
  <c r="I231"/>
  <c r="F231"/>
  <c r="I230"/>
  <c r="F230"/>
  <c r="I229"/>
  <c r="F229"/>
  <c r="I228"/>
  <c r="F228"/>
  <c r="I227"/>
  <c r="F227"/>
  <c r="I226"/>
  <c r="F226"/>
  <c r="I225"/>
  <c r="E225"/>
  <c r="F225" s="1"/>
  <c r="I224"/>
  <c r="E224"/>
  <c r="F224" s="1"/>
  <c r="I214"/>
  <c r="F214"/>
  <c r="I213"/>
  <c r="F213"/>
  <c r="I212"/>
  <c r="F212"/>
  <c r="I211"/>
  <c r="F211"/>
  <c r="I210"/>
  <c r="F210"/>
  <c r="I209"/>
  <c r="F209"/>
  <c r="I208"/>
  <c r="F208"/>
  <c r="I207"/>
  <c r="F207"/>
  <c r="I206"/>
  <c r="F206"/>
  <c r="I205"/>
  <c r="F205"/>
  <c r="I204"/>
  <c r="F204"/>
  <c r="I203"/>
  <c r="F203"/>
  <c r="I202"/>
  <c r="E202"/>
  <c r="F202" s="1"/>
  <c r="I201"/>
  <c r="E201"/>
  <c r="F201" s="1"/>
  <c r="I191"/>
  <c r="F191"/>
  <c r="I190"/>
  <c r="F190"/>
  <c r="I189"/>
  <c r="F189"/>
  <c r="I188"/>
  <c r="F188"/>
  <c r="I187"/>
  <c r="F187"/>
  <c r="I186"/>
  <c r="F186"/>
  <c r="I185"/>
  <c r="F185"/>
  <c r="I184"/>
  <c r="F184"/>
  <c r="I183"/>
  <c r="F183"/>
  <c r="I182"/>
  <c r="F182"/>
  <c r="I181"/>
  <c r="F181"/>
  <c r="I180"/>
  <c r="F180"/>
  <c r="I179"/>
  <c r="E179"/>
  <c r="F179" s="1"/>
  <c r="I178"/>
  <c r="E178"/>
  <c r="F178" s="1"/>
  <c r="I168"/>
  <c r="F168"/>
  <c r="I167"/>
  <c r="F167"/>
  <c r="I166"/>
  <c r="F166"/>
  <c r="I165"/>
  <c r="F165"/>
  <c r="I164"/>
  <c r="F164"/>
  <c r="I163"/>
  <c r="F163"/>
  <c r="I162"/>
  <c r="F162"/>
  <c r="I161"/>
  <c r="F161"/>
  <c r="I160"/>
  <c r="F160"/>
  <c r="I159"/>
  <c r="F159"/>
  <c r="I158"/>
  <c r="F158"/>
  <c r="I157"/>
  <c r="F157"/>
  <c r="I156"/>
  <c r="E156"/>
  <c r="F156" s="1"/>
  <c r="I155"/>
  <c r="E155"/>
  <c r="F155" s="1"/>
  <c r="I145"/>
  <c r="F145"/>
  <c r="I144"/>
  <c r="F144"/>
  <c r="I143"/>
  <c r="F143"/>
  <c r="I142"/>
  <c r="F142"/>
  <c r="I141"/>
  <c r="F141"/>
  <c r="I140"/>
  <c r="F140"/>
  <c r="I139"/>
  <c r="F139"/>
  <c r="I138"/>
  <c r="F138"/>
  <c r="I137"/>
  <c r="F137"/>
  <c r="I136"/>
  <c r="F136"/>
  <c r="I135"/>
  <c r="F135"/>
  <c r="I134"/>
  <c r="F134"/>
  <c r="I133"/>
  <c r="E133"/>
  <c r="F133" s="1"/>
  <c r="I132"/>
  <c r="E132"/>
  <c r="F132" s="1"/>
  <c r="I122"/>
  <c r="F122"/>
  <c r="I121"/>
  <c r="F121"/>
  <c r="I120"/>
  <c r="F120"/>
  <c r="I119"/>
  <c r="F119"/>
  <c r="I118"/>
  <c r="F118"/>
  <c r="I117"/>
  <c r="F117"/>
  <c r="I116"/>
  <c r="F116"/>
  <c r="I115"/>
  <c r="F115"/>
  <c r="I114"/>
  <c r="F114"/>
  <c r="I113"/>
  <c r="F113"/>
  <c r="I112"/>
  <c r="F112"/>
  <c r="I111"/>
  <c r="F111"/>
  <c r="I110"/>
  <c r="E110"/>
  <c r="F110" s="1"/>
  <c r="I109"/>
  <c r="E109"/>
  <c r="F109" s="1"/>
  <c r="I99"/>
  <c r="F99"/>
  <c r="I98"/>
  <c r="F98"/>
  <c r="I97"/>
  <c r="F97"/>
  <c r="I96"/>
  <c r="F96"/>
  <c r="I95"/>
  <c r="F95"/>
  <c r="I94"/>
  <c r="F94"/>
  <c r="I93"/>
  <c r="F93"/>
  <c r="I92"/>
  <c r="F92"/>
  <c r="I91"/>
  <c r="F91"/>
  <c r="I90"/>
  <c r="F90"/>
  <c r="I89"/>
  <c r="F89"/>
  <c r="I88"/>
  <c r="F88"/>
  <c r="I87"/>
  <c r="E87"/>
  <c r="F87" s="1"/>
  <c r="I86"/>
  <c r="E86"/>
  <c r="F86" s="1"/>
  <c r="I76"/>
  <c r="F76"/>
  <c r="I75"/>
  <c r="F75"/>
  <c r="I74"/>
  <c r="F74"/>
  <c r="I73"/>
  <c r="F73"/>
  <c r="I72"/>
  <c r="F72"/>
  <c r="I71"/>
  <c r="F71"/>
  <c r="I70"/>
  <c r="F70"/>
  <c r="I69"/>
  <c r="F69"/>
  <c r="I68"/>
  <c r="F68"/>
  <c r="I67"/>
  <c r="F67"/>
  <c r="I66"/>
  <c r="F66"/>
  <c r="I65"/>
  <c r="F65"/>
  <c r="I64"/>
  <c r="E64"/>
  <c r="F64" s="1"/>
  <c r="I63"/>
  <c r="E63"/>
  <c r="F63" s="1"/>
  <c r="I53"/>
  <c r="F53"/>
  <c r="I52"/>
  <c r="F52"/>
  <c r="I51"/>
  <c r="F51"/>
  <c r="I50"/>
  <c r="F50"/>
  <c r="I49"/>
  <c r="F49"/>
  <c r="I48"/>
  <c r="F48"/>
  <c r="I47"/>
  <c r="F47"/>
  <c r="I46"/>
  <c r="F46"/>
  <c r="I45"/>
  <c r="F45"/>
  <c r="I44"/>
  <c r="F44"/>
  <c r="I43"/>
  <c r="F43"/>
  <c r="I42"/>
  <c r="F42"/>
  <c r="I41"/>
  <c r="E41"/>
  <c r="F41" s="1"/>
  <c r="I40"/>
  <c r="E40"/>
  <c r="F40" s="1"/>
  <c r="J277" i="9"/>
  <c r="J276"/>
  <c r="J275"/>
  <c r="J274"/>
  <c r="J273"/>
  <c r="J272"/>
  <c r="J271"/>
  <c r="J270"/>
  <c r="J269"/>
  <c r="J258"/>
  <c r="J257"/>
  <c r="J256"/>
  <c r="J255"/>
  <c r="J254"/>
  <c r="J253"/>
  <c r="J252"/>
  <c r="J251"/>
  <c r="J250"/>
  <c r="J239"/>
  <c r="J238"/>
  <c r="J237"/>
  <c r="J236"/>
  <c r="J235"/>
  <c r="J234"/>
  <c r="J233"/>
  <c r="J232"/>
  <c r="J231"/>
  <c r="J220"/>
  <c r="J219"/>
  <c r="J218"/>
  <c r="J217"/>
  <c r="J216"/>
  <c r="J215"/>
  <c r="J214"/>
  <c r="J213"/>
  <c r="J212"/>
  <c r="J201"/>
  <c r="J200"/>
  <c r="J199"/>
  <c r="J198"/>
  <c r="J197"/>
  <c r="J196"/>
  <c r="J195"/>
  <c r="J194"/>
  <c r="J193"/>
  <c r="J182"/>
  <c r="J181"/>
  <c r="J180"/>
  <c r="J179"/>
  <c r="J178"/>
  <c r="J177"/>
  <c r="J176"/>
  <c r="J175"/>
  <c r="J174"/>
  <c r="J163"/>
  <c r="J162"/>
  <c r="J161"/>
  <c r="J160"/>
  <c r="J159"/>
  <c r="J158"/>
  <c r="J157"/>
  <c r="J156"/>
  <c r="J155"/>
  <c r="J144"/>
  <c r="J143"/>
  <c r="J142"/>
  <c r="J141"/>
  <c r="J140"/>
  <c r="J139"/>
  <c r="J138"/>
  <c r="J137"/>
  <c r="J136"/>
  <c r="J125"/>
  <c r="J124"/>
  <c r="J123"/>
  <c r="J122"/>
  <c r="J121"/>
  <c r="J120"/>
  <c r="J119"/>
  <c r="J118"/>
  <c r="J117"/>
  <c r="J98"/>
  <c r="J87"/>
  <c r="J86"/>
  <c r="J85"/>
  <c r="J84"/>
  <c r="J83"/>
  <c r="J82"/>
  <c r="J81"/>
  <c r="J80"/>
  <c r="J79"/>
  <c r="I277"/>
  <c r="F277"/>
  <c r="I276"/>
  <c r="F276"/>
  <c r="I275"/>
  <c r="F275"/>
  <c r="I274"/>
  <c r="F274"/>
  <c r="I273"/>
  <c r="F273"/>
  <c r="I272"/>
  <c r="F272"/>
  <c r="I271"/>
  <c r="F271"/>
  <c r="I270"/>
  <c r="F270"/>
  <c r="I269"/>
  <c r="F269"/>
  <c r="I268"/>
  <c r="F268"/>
  <c r="I258"/>
  <c r="F258"/>
  <c r="I257"/>
  <c r="F257"/>
  <c r="I256"/>
  <c r="F256"/>
  <c r="I255"/>
  <c r="F255"/>
  <c r="I254"/>
  <c r="F254"/>
  <c r="I253"/>
  <c r="F253"/>
  <c r="I252"/>
  <c r="F252"/>
  <c r="I251"/>
  <c r="F251"/>
  <c r="I250"/>
  <c r="F250"/>
  <c r="I249"/>
  <c r="F249"/>
  <c r="I239"/>
  <c r="F239"/>
  <c r="I238"/>
  <c r="F238"/>
  <c r="I237"/>
  <c r="F237"/>
  <c r="I236"/>
  <c r="F236"/>
  <c r="I235"/>
  <c r="F235"/>
  <c r="I234"/>
  <c r="F234"/>
  <c r="I233"/>
  <c r="F233"/>
  <c r="I232"/>
  <c r="F232"/>
  <c r="I231"/>
  <c r="F231"/>
  <c r="I230"/>
  <c r="F230"/>
  <c r="I220"/>
  <c r="F220"/>
  <c r="I219"/>
  <c r="F219"/>
  <c r="I218"/>
  <c r="F218"/>
  <c r="I217"/>
  <c r="F217"/>
  <c r="I216"/>
  <c r="F216"/>
  <c r="I215"/>
  <c r="F215"/>
  <c r="I214"/>
  <c r="F214"/>
  <c r="I213"/>
  <c r="F213"/>
  <c r="I212"/>
  <c r="F212"/>
  <c r="I211"/>
  <c r="F211"/>
  <c r="I201"/>
  <c r="F201"/>
  <c r="I200"/>
  <c r="F200"/>
  <c r="I199"/>
  <c r="F199"/>
  <c r="I198"/>
  <c r="F198"/>
  <c r="I197"/>
  <c r="F197"/>
  <c r="I196"/>
  <c r="F196"/>
  <c r="I195"/>
  <c r="F195"/>
  <c r="I194"/>
  <c r="F194"/>
  <c r="I193"/>
  <c r="F193"/>
  <c r="I192"/>
  <c r="F192"/>
  <c r="I182"/>
  <c r="F182"/>
  <c r="I181"/>
  <c r="F181"/>
  <c r="I180"/>
  <c r="F180"/>
  <c r="I179"/>
  <c r="F179"/>
  <c r="I178"/>
  <c r="F178"/>
  <c r="I177"/>
  <c r="F177"/>
  <c r="I176"/>
  <c r="F176"/>
  <c r="I175"/>
  <c r="F175"/>
  <c r="I174"/>
  <c r="F174"/>
  <c r="I173"/>
  <c r="F173"/>
  <c r="I163"/>
  <c r="F163"/>
  <c r="I162"/>
  <c r="F162"/>
  <c r="I161"/>
  <c r="F161"/>
  <c r="I160"/>
  <c r="F160"/>
  <c r="I159"/>
  <c r="F159"/>
  <c r="I158"/>
  <c r="F158"/>
  <c r="I157"/>
  <c r="F157"/>
  <c r="I156"/>
  <c r="F156"/>
  <c r="I155"/>
  <c r="F155"/>
  <c r="I154"/>
  <c r="F154"/>
  <c r="I144"/>
  <c r="F144"/>
  <c r="I143"/>
  <c r="F143"/>
  <c r="I142"/>
  <c r="F142"/>
  <c r="I141"/>
  <c r="F141"/>
  <c r="I140"/>
  <c r="F140"/>
  <c r="I139"/>
  <c r="F139"/>
  <c r="I138"/>
  <c r="F138"/>
  <c r="I137"/>
  <c r="F137"/>
  <c r="I136"/>
  <c r="F136"/>
  <c r="I135"/>
  <c r="F135"/>
  <c r="I125"/>
  <c r="F125"/>
  <c r="I124"/>
  <c r="F124"/>
  <c r="I123"/>
  <c r="F123"/>
  <c r="I122"/>
  <c r="F122"/>
  <c r="I121"/>
  <c r="F121"/>
  <c r="I120"/>
  <c r="F120"/>
  <c r="I119"/>
  <c r="F119"/>
  <c r="I118"/>
  <c r="F118"/>
  <c r="I117"/>
  <c r="F117"/>
  <c r="I116"/>
  <c r="F116"/>
  <c r="J106"/>
  <c r="I106"/>
  <c r="F106"/>
  <c r="J105"/>
  <c r="I105"/>
  <c r="F105"/>
  <c r="J104"/>
  <c r="I104"/>
  <c r="F104"/>
  <c r="J103"/>
  <c r="I103"/>
  <c r="F103"/>
  <c r="J102"/>
  <c r="I102"/>
  <c r="F102"/>
  <c r="J101"/>
  <c r="I101"/>
  <c r="F101"/>
  <c r="J100"/>
  <c r="I100"/>
  <c r="F100"/>
  <c r="J99"/>
  <c r="I99"/>
  <c r="F99"/>
  <c r="I98"/>
  <c r="F98"/>
  <c r="I97"/>
  <c r="F97"/>
  <c r="I87"/>
  <c r="F87"/>
  <c r="I86"/>
  <c r="F86"/>
  <c r="I85"/>
  <c r="F85"/>
  <c r="I84"/>
  <c r="F84"/>
  <c r="I83"/>
  <c r="F83"/>
  <c r="I82"/>
  <c r="F82"/>
  <c r="I81"/>
  <c r="F81"/>
  <c r="I80"/>
  <c r="F80"/>
  <c r="I79"/>
  <c r="F79"/>
  <c r="I78"/>
  <c r="F78"/>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s="1"/>
  <c r="G967" s="1"/>
  <c r="J964"/>
  <c r="G964"/>
  <c r="J963"/>
  <c r="G963"/>
  <c r="J962"/>
  <c r="G962"/>
  <c r="J961"/>
  <c r="J960"/>
  <c r="J959"/>
  <c r="G959"/>
  <c r="F961" s="1"/>
  <c r="G961" s="1"/>
  <c r="J958"/>
  <c r="J957"/>
  <c r="J956"/>
  <c r="F956"/>
  <c r="G956" s="1"/>
  <c r="J955"/>
  <c r="J954"/>
  <c r="J953"/>
  <c r="F953"/>
  <c r="G953" s="1"/>
  <c r="J952"/>
  <c r="J951"/>
  <c r="J950"/>
  <c r="F950"/>
  <c r="G950" s="1"/>
  <c r="J949"/>
  <c r="J948"/>
  <c r="J947"/>
  <c r="F947"/>
  <c r="G947" s="1"/>
  <c r="J946"/>
  <c r="J945"/>
  <c r="J944"/>
  <c r="F944"/>
  <c r="G944" s="1"/>
  <c r="J943"/>
  <c r="J942"/>
  <c r="J941"/>
  <c r="F941"/>
  <c r="G941" s="1"/>
  <c r="J940"/>
  <c r="J939"/>
  <c r="J938"/>
  <c r="F938"/>
  <c r="G938" s="1"/>
  <c r="J937"/>
  <c r="J936"/>
  <c r="J935"/>
  <c r="F935"/>
  <c r="G935" s="1"/>
  <c r="J934"/>
  <c r="J933"/>
  <c r="J932"/>
  <c r="F932"/>
  <c r="G932" s="1"/>
  <c r="J931"/>
  <c r="J930"/>
  <c r="J929"/>
  <c r="F929"/>
  <c r="G929" s="1"/>
  <c r="J928"/>
  <c r="J927"/>
  <c r="J926"/>
  <c r="F926"/>
  <c r="G926" s="1"/>
  <c r="J925"/>
  <c r="J924"/>
  <c r="J923"/>
  <c r="F923"/>
  <c r="G923" s="1"/>
  <c r="J922"/>
  <c r="J921"/>
  <c r="J920"/>
  <c r="F920"/>
  <c r="G920" s="1"/>
  <c r="J919"/>
  <c r="J918"/>
  <c r="J917"/>
  <c r="F917"/>
  <c r="G917" s="1"/>
  <c r="J907"/>
  <c r="J906"/>
  <c r="J905"/>
  <c r="G905"/>
  <c r="F906" s="1"/>
  <c r="G906" s="1"/>
  <c r="J904"/>
  <c r="G904"/>
  <c r="J903"/>
  <c r="G903"/>
  <c r="J902"/>
  <c r="G902"/>
  <c r="J901"/>
  <c r="J900"/>
  <c r="J899"/>
  <c r="G899"/>
  <c r="F900" s="1"/>
  <c r="G900"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68"/>
  <c r="J867"/>
  <c r="J866"/>
  <c r="F866"/>
  <c r="G866" s="1"/>
  <c r="J865"/>
  <c r="J864"/>
  <c r="J863"/>
  <c r="F863"/>
  <c r="G863" s="1"/>
  <c r="J862"/>
  <c r="J861"/>
  <c r="J860"/>
  <c r="F860"/>
  <c r="G860" s="1"/>
  <c r="J859"/>
  <c r="J858"/>
  <c r="J857"/>
  <c r="F857"/>
  <c r="G857" s="1"/>
  <c r="J847"/>
  <c r="J846"/>
  <c r="J845"/>
  <c r="G845"/>
  <c r="F847" s="1"/>
  <c r="G847" s="1"/>
  <c r="J844"/>
  <c r="G844"/>
  <c r="J843"/>
  <c r="G843"/>
  <c r="J842"/>
  <c r="G842"/>
  <c r="J841"/>
  <c r="J840"/>
  <c r="J839"/>
  <c r="G839"/>
  <c r="F841" s="1"/>
  <c r="G841" s="1"/>
  <c r="J838"/>
  <c r="J837"/>
  <c r="J836"/>
  <c r="F836"/>
  <c r="G836" s="1"/>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J811"/>
  <c r="J810"/>
  <c r="J809"/>
  <c r="F809"/>
  <c r="G809" s="1"/>
  <c r="J808"/>
  <c r="J807"/>
  <c r="J806"/>
  <c r="F806"/>
  <c r="G806" s="1"/>
  <c r="J805"/>
  <c r="J804"/>
  <c r="J803"/>
  <c r="F803"/>
  <c r="G803" s="1"/>
  <c r="F805" s="1"/>
  <c r="G805" s="1"/>
  <c r="J802"/>
  <c r="J801"/>
  <c r="J800"/>
  <c r="F800"/>
  <c r="G800" s="1"/>
  <c r="F801" s="1"/>
  <c r="G801" s="1"/>
  <c r="J799"/>
  <c r="J798"/>
  <c r="J797"/>
  <c r="F797"/>
  <c r="G797" s="1"/>
  <c r="F798" s="1"/>
  <c r="G798" s="1"/>
  <c r="J787"/>
  <c r="J786"/>
  <c r="J785"/>
  <c r="G785"/>
  <c r="J784"/>
  <c r="G784"/>
  <c r="J783"/>
  <c r="G783"/>
  <c r="J782"/>
  <c r="G782"/>
  <c r="J781"/>
  <c r="J780"/>
  <c r="J779"/>
  <c r="G779"/>
  <c r="J778"/>
  <c r="J777"/>
  <c r="J776"/>
  <c r="F776"/>
  <c r="G776" s="1"/>
  <c r="F778" s="1"/>
  <c r="G778" s="1"/>
  <c r="J775"/>
  <c r="J774"/>
  <c r="J773"/>
  <c r="F773"/>
  <c r="G773" s="1"/>
  <c r="F775" s="1"/>
  <c r="G775" s="1"/>
  <c r="J772"/>
  <c r="J771"/>
  <c r="J770"/>
  <c r="F770"/>
  <c r="G770" s="1"/>
  <c r="F771" s="1"/>
  <c r="G771" s="1"/>
  <c r="J769"/>
  <c r="J768"/>
  <c r="J767"/>
  <c r="F767"/>
  <c r="G767" s="1"/>
  <c r="F769" s="1"/>
  <c r="G769" s="1"/>
  <c r="J766"/>
  <c r="J765"/>
  <c r="J764"/>
  <c r="F764"/>
  <c r="G764" s="1"/>
  <c r="F765" s="1"/>
  <c r="G765" s="1"/>
  <c r="J763"/>
  <c r="J762"/>
  <c r="J761"/>
  <c r="F761"/>
  <c r="G761" s="1"/>
  <c r="F763" s="1"/>
  <c r="G763" s="1"/>
  <c r="J760"/>
  <c r="J759"/>
  <c r="J758"/>
  <c r="F758"/>
  <c r="G758" s="1"/>
  <c r="F759" s="1"/>
  <c r="G759" s="1"/>
  <c r="J757"/>
  <c r="J756"/>
  <c r="J755"/>
  <c r="F755"/>
  <c r="G755" s="1"/>
  <c r="F757" s="1"/>
  <c r="G757" s="1"/>
  <c r="J754"/>
  <c r="J753"/>
  <c r="J752"/>
  <c r="F752"/>
  <c r="G752" s="1"/>
  <c r="F754" s="1"/>
  <c r="G754" s="1"/>
  <c r="J751"/>
  <c r="J750"/>
  <c r="J749"/>
  <c r="F749"/>
  <c r="G749" s="1"/>
  <c r="F751" s="1"/>
  <c r="G751" s="1"/>
  <c r="J748"/>
  <c r="J747"/>
  <c r="J746"/>
  <c r="F746"/>
  <c r="G746" s="1"/>
  <c r="F747" s="1"/>
  <c r="G747" s="1"/>
  <c r="J745"/>
  <c r="J744"/>
  <c r="J743"/>
  <c r="F743"/>
  <c r="G743" s="1"/>
  <c r="F744" s="1"/>
  <c r="G744" s="1"/>
  <c r="J742"/>
  <c r="J741"/>
  <c r="J740"/>
  <c r="F740"/>
  <c r="G740" s="1"/>
  <c r="F742" s="1"/>
  <c r="G742" s="1"/>
  <c r="J739"/>
  <c r="J738"/>
  <c r="J737"/>
  <c r="F737"/>
  <c r="G737" s="1"/>
  <c r="F738" s="1"/>
  <c r="G738" s="1"/>
  <c r="J727"/>
  <c r="J726"/>
  <c r="J725"/>
  <c r="G725"/>
  <c r="F727" s="1"/>
  <c r="G727" s="1"/>
  <c r="J724"/>
  <c r="G724"/>
  <c r="J723"/>
  <c r="G723"/>
  <c r="J722"/>
  <c r="G722"/>
  <c r="J721"/>
  <c r="J720"/>
  <c r="J719"/>
  <c r="G719"/>
  <c r="F721" s="1"/>
  <c r="G721" s="1"/>
  <c r="J718"/>
  <c r="J717"/>
  <c r="J716"/>
  <c r="F716"/>
  <c r="G716" s="1"/>
  <c r="F718" s="1"/>
  <c r="G718" s="1"/>
  <c r="J715"/>
  <c r="J714"/>
  <c r="J713"/>
  <c r="F713"/>
  <c r="G713" s="1"/>
  <c r="F715" s="1"/>
  <c r="G715" s="1"/>
  <c r="J712"/>
  <c r="J711"/>
  <c r="J710"/>
  <c r="F710"/>
  <c r="G710" s="1"/>
  <c r="F712" s="1"/>
  <c r="G712" s="1"/>
  <c r="J709"/>
  <c r="J708"/>
  <c r="J707"/>
  <c r="F707"/>
  <c r="G707" s="1"/>
  <c r="F709" s="1"/>
  <c r="G709" s="1"/>
  <c r="J706"/>
  <c r="J705"/>
  <c r="J704"/>
  <c r="F704"/>
  <c r="G704" s="1"/>
  <c r="F706" s="1"/>
  <c r="G706" s="1"/>
  <c r="J703"/>
  <c r="J702"/>
  <c r="J701"/>
  <c r="F701"/>
  <c r="G701" s="1"/>
  <c r="F703" s="1"/>
  <c r="G703" s="1"/>
  <c r="J700"/>
  <c r="J699"/>
  <c r="J698"/>
  <c r="F698"/>
  <c r="G698" s="1"/>
  <c r="F700" s="1"/>
  <c r="G700" s="1"/>
  <c r="J697"/>
  <c r="J696"/>
  <c r="J695"/>
  <c r="F695"/>
  <c r="G695" s="1"/>
  <c r="F697" s="1"/>
  <c r="G697" s="1"/>
  <c r="J694"/>
  <c r="J693"/>
  <c r="J692"/>
  <c r="F692"/>
  <c r="G692" s="1"/>
  <c r="F694" s="1"/>
  <c r="G694" s="1"/>
  <c r="J691"/>
  <c r="J690"/>
  <c r="J689"/>
  <c r="F689"/>
  <c r="G689" s="1"/>
  <c r="F691" s="1"/>
  <c r="G691" s="1"/>
  <c r="J688"/>
  <c r="J687"/>
  <c r="J686"/>
  <c r="F686"/>
  <c r="G686" s="1"/>
  <c r="F688" s="1"/>
  <c r="G688" s="1"/>
  <c r="J685"/>
  <c r="J684"/>
  <c r="J683"/>
  <c r="F683"/>
  <c r="G683" s="1"/>
  <c r="F685" s="1"/>
  <c r="G685" s="1"/>
  <c r="J682"/>
  <c r="J681"/>
  <c r="J680"/>
  <c r="F680"/>
  <c r="G680" s="1"/>
  <c r="F682" s="1"/>
  <c r="G682" s="1"/>
  <c r="J679"/>
  <c r="J678"/>
  <c r="J677"/>
  <c r="F677"/>
  <c r="G677" s="1"/>
  <c r="J667"/>
  <c r="J666"/>
  <c r="J665"/>
  <c r="G665"/>
  <c r="F666" s="1"/>
  <c r="G666" s="1"/>
  <c r="J664"/>
  <c r="G664"/>
  <c r="J663"/>
  <c r="G663"/>
  <c r="J662"/>
  <c r="G662"/>
  <c r="J661"/>
  <c r="J660"/>
  <c r="J659"/>
  <c r="G659"/>
  <c r="F660" s="1"/>
  <c r="G660"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F631" s="1"/>
  <c r="G631" s="1"/>
  <c r="J628"/>
  <c r="J627"/>
  <c r="J626"/>
  <c r="F626"/>
  <c r="G626" s="1"/>
  <c r="F628" s="1"/>
  <c r="G628" s="1"/>
  <c r="J625"/>
  <c r="J624"/>
  <c r="J623"/>
  <c r="F623"/>
  <c r="G623" s="1"/>
  <c r="F625" s="1"/>
  <c r="G625" s="1"/>
  <c r="J622"/>
  <c r="J621"/>
  <c r="J620"/>
  <c r="F620"/>
  <c r="G620" s="1"/>
  <c r="F622" s="1"/>
  <c r="G622" s="1"/>
  <c r="J619"/>
  <c r="J618"/>
  <c r="J617"/>
  <c r="F617"/>
  <c r="G617" s="1"/>
  <c r="J607"/>
  <c r="J606"/>
  <c r="J605"/>
  <c r="G605"/>
  <c r="F607" s="1"/>
  <c r="G607" s="1"/>
  <c r="J604"/>
  <c r="G604"/>
  <c r="J603"/>
  <c r="G603"/>
  <c r="J602"/>
  <c r="G602"/>
  <c r="J601"/>
  <c r="J600"/>
  <c r="J599"/>
  <c r="G599"/>
  <c r="F601" s="1"/>
  <c r="G601" s="1"/>
  <c r="J598"/>
  <c r="J597"/>
  <c r="J596"/>
  <c r="F596"/>
  <c r="G596" s="1"/>
  <c r="J595"/>
  <c r="J594"/>
  <c r="J593"/>
  <c r="F593"/>
  <c r="G593" s="1"/>
  <c r="J592"/>
  <c r="J591"/>
  <c r="J590"/>
  <c r="F590"/>
  <c r="G590" s="1"/>
  <c r="J589"/>
  <c r="J588"/>
  <c r="J587"/>
  <c r="F587"/>
  <c r="G587" s="1"/>
  <c r="J586"/>
  <c r="J585"/>
  <c r="J584"/>
  <c r="F584"/>
  <c r="G584" s="1"/>
  <c r="J583"/>
  <c r="J582"/>
  <c r="J581"/>
  <c r="F581"/>
  <c r="G581" s="1"/>
  <c r="J580"/>
  <c r="J579"/>
  <c r="J578"/>
  <c r="F578"/>
  <c r="G578" s="1"/>
  <c r="J577"/>
  <c r="J576"/>
  <c r="J575"/>
  <c r="F575"/>
  <c r="G575" s="1"/>
  <c r="J574"/>
  <c r="J573"/>
  <c r="J572"/>
  <c r="F572"/>
  <c r="G572" s="1"/>
  <c r="F574" s="1"/>
  <c r="G574" s="1"/>
  <c r="J571"/>
  <c r="J570"/>
  <c r="J569"/>
  <c r="F569"/>
  <c r="G569" s="1"/>
  <c r="F571" s="1"/>
  <c r="G571" s="1"/>
  <c r="J568"/>
  <c r="J567"/>
  <c r="J566"/>
  <c r="F566"/>
  <c r="G566" s="1"/>
  <c r="F568" s="1"/>
  <c r="G568" s="1"/>
  <c r="J565"/>
  <c r="J564"/>
  <c r="J563"/>
  <c r="F563"/>
  <c r="G563" s="1"/>
  <c r="F565" s="1"/>
  <c r="G565" s="1"/>
  <c r="J562"/>
  <c r="J561"/>
  <c r="J560"/>
  <c r="F560"/>
  <c r="G560" s="1"/>
  <c r="F562" s="1"/>
  <c r="G562" s="1"/>
  <c r="J559"/>
  <c r="J558"/>
  <c r="J557"/>
  <c r="F557"/>
  <c r="G557" s="1"/>
  <c r="F559" s="1"/>
  <c r="G559" s="1"/>
  <c r="J547"/>
  <c r="J546"/>
  <c r="J545"/>
  <c r="G545"/>
  <c r="F546" s="1"/>
  <c r="G546" s="1"/>
  <c r="J544"/>
  <c r="G544"/>
  <c r="J543"/>
  <c r="G543"/>
  <c r="J542"/>
  <c r="G542"/>
  <c r="J541"/>
  <c r="J540"/>
  <c r="J539"/>
  <c r="G539"/>
  <c r="F541" s="1"/>
  <c r="G541" s="1"/>
  <c r="J538"/>
  <c r="J537"/>
  <c r="J536"/>
  <c r="F536"/>
  <c r="G536" s="1"/>
  <c r="F538" s="1"/>
  <c r="G538" s="1"/>
  <c r="J535"/>
  <c r="J534"/>
  <c r="J533"/>
  <c r="F533"/>
  <c r="G533" s="1"/>
  <c r="F535" s="1"/>
  <c r="G535" s="1"/>
  <c r="J532"/>
  <c r="J531"/>
  <c r="J530"/>
  <c r="F530"/>
  <c r="G530" s="1"/>
  <c r="F532" s="1"/>
  <c r="G532" s="1"/>
  <c r="J529"/>
  <c r="J528"/>
  <c r="J527"/>
  <c r="F527"/>
  <c r="G527" s="1"/>
  <c r="F529" s="1"/>
  <c r="G529"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508"/>
  <c r="J507"/>
  <c r="J506"/>
  <c r="F506"/>
  <c r="G506" s="1"/>
  <c r="F508" s="1"/>
  <c r="G508" s="1"/>
  <c r="J505"/>
  <c r="J504"/>
  <c r="J503"/>
  <c r="F503"/>
  <c r="G503" s="1"/>
  <c r="F505" s="1"/>
  <c r="G505" s="1"/>
  <c r="J502"/>
  <c r="J501"/>
  <c r="J500"/>
  <c r="F500"/>
  <c r="G500" s="1"/>
  <c r="F502" s="1"/>
  <c r="G502" s="1"/>
  <c r="J499"/>
  <c r="J498"/>
  <c r="J497"/>
  <c r="F497"/>
  <c r="G497" s="1"/>
  <c r="F499" s="1"/>
  <c r="G499" s="1"/>
  <c r="J487"/>
  <c r="J486"/>
  <c r="J485"/>
  <c r="G485"/>
  <c r="F486" s="1"/>
  <c r="G486" s="1"/>
  <c r="J484"/>
  <c r="G484"/>
  <c r="J483"/>
  <c r="G483"/>
  <c r="J482"/>
  <c r="G482"/>
  <c r="J481"/>
  <c r="J480"/>
  <c r="J479"/>
  <c r="G479"/>
  <c r="F480" s="1"/>
  <c r="G480" s="1"/>
  <c r="J478"/>
  <c r="J477"/>
  <c r="J476"/>
  <c r="F476"/>
  <c r="G476" s="1"/>
  <c r="J475"/>
  <c r="J474"/>
  <c r="J473"/>
  <c r="F473"/>
  <c r="G473" s="1"/>
  <c r="J472"/>
  <c r="J471"/>
  <c r="J470"/>
  <c r="F470"/>
  <c r="G470" s="1"/>
  <c r="J469"/>
  <c r="J468"/>
  <c r="J467"/>
  <c r="F467"/>
  <c r="G467"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45"/>
  <c r="J444"/>
  <c r="J443"/>
  <c r="F443"/>
  <c r="G443" s="1"/>
  <c r="J442"/>
  <c r="J441"/>
  <c r="J440"/>
  <c r="F440"/>
  <c r="G440" s="1"/>
  <c r="J439"/>
  <c r="J438"/>
  <c r="J437"/>
  <c r="F437"/>
  <c r="G437" s="1"/>
  <c r="J427"/>
  <c r="J426"/>
  <c r="J425"/>
  <c r="G425"/>
  <c r="F427" s="1"/>
  <c r="G427" s="1"/>
  <c r="J424"/>
  <c r="G424"/>
  <c r="J423"/>
  <c r="G423"/>
  <c r="J422"/>
  <c r="G422"/>
  <c r="J421"/>
  <c r="J420"/>
  <c r="J419"/>
  <c r="G419"/>
  <c r="F421" s="1"/>
  <c r="G421"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F386"/>
  <c r="G386" s="1"/>
  <c r="J385"/>
  <c r="J384"/>
  <c r="J383"/>
  <c r="F383"/>
  <c r="G383" s="1"/>
  <c r="J382"/>
  <c r="J381"/>
  <c r="J380"/>
  <c r="F380"/>
  <c r="G380" s="1"/>
  <c r="J379"/>
  <c r="J378"/>
  <c r="J377"/>
  <c r="F377"/>
  <c r="G377" s="1"/>
  <c r="J367"/>
  <c r="J366"/>
  <c r="J365"/>
  <c r="G365"/>
  <c r="F366" s="1"/>
  <c r="G366" s="1"/>
  <c r="J364"/>
  <c r="G364"/>
  <c r="J363"/>
  <c r="G363"/>
  <c r="J362"/>
  <c r="G362"/>
  <c r="J361"/>
  <c r="J360"/>
  <c r="J359"/>
  <c r="G359"/>
  <c r="F360" s="1"/>
  <c r="G360"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J319"/>
  <c r="J318"/>
  <c r="J317"/>
  <c r="F317"/>
  <c r="G317" s="1"/>
  <c r="J307"/>
  <c r="J306"/>
  <c r="J305"/>
  <c r="G305"/>
  <c r="F307" s="1"/>
  <c r="G307" s="1"/>
  <c r="J304"/>
  <c r="G304"/>
  <c r="J303"/>
  <c r="G303"/>
  <c r="J302"/>
  <c r="G302"/>
  <c r="J301"/>
  <c r="J300"/>
  <c r="J299"/>
  <c r="G299"/>
  <c r="F301" s="1"/>
  <c r="G301"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65"/>
  <c r="J264"/>
  <c r="J263"/>
  <c r="F263"/>
  <c r="G263" s="1"/>
  <c r="J262"/>
  <c r="J261"/>
  <c r="J260"/>
  <c r="F260"/>
  <c r="G260" s="1"/>
  <c r="J259"/>
  <c r="J258"/>
  <c r="J257"/>
  <c r="F257"/>
  <c r="G257" s="1"/>
  <c r="J247"/>
  <c r="J246"/>
  <c r="J245"/>
  <c r="G245"/>
  <c r="F246" s="1"/>
  <c r="G246" s="1"/>
  <c r="J244"/>
  <c r="G244"/>
  <c r="J243"/>
  <c r="G243"/>
  <c r="J242"/>
  <c r="G242"/>
  <c r="J241"/>
  <c r="J240"/>
  <c r="J239"/>
  <c r="G239"/>
  <c r="F240" s="1"/>
  <c r="G240"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F208" s="1"/>
  <c r="G208" s="1"/>
  <c r="J205"/>
  <c r="J204"/>
  <c r="J203"/>
  <c r="F203"/>
  <c r="G203" s="1"/>
  <c r="F205" s="1"/>
  <c r="G205" s="1"/>
  <c r="J202"/>
  <c r="J201"/>
  <c r="J200"/>
  <c r="F200"/>
  <c r="G200" s="1"/>
  <c r="F202" s="1"/>
  <c r="G202" s="1"/>
  <c r="J199"/>
  <c r="J198"/>
  <c r="J197"/>
  <c r="F197"/>
  <c r="G197" s="1"/>
  <c r="J187"/>
  <c r="J186"/>
  <c r="J185"/>
  <c r="G185"/>
  <c r="F187" s="1"/>
  <c r="G187" s="1"/>
  <c r="J184"/>
  <c r="G184"/>
  <c r="J183"/>
  <c r="G183"/>
  <c r="J182"/>
  <c r="G182"/>
  <c r="J181"/>
  <c r="J180"/>
  <c r="J179"/>
  <c r="G179"/>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F142" s="1"/>
  <c r="G142" s="1"/>
  <c r="J139"/>
  <c r="J138"/>
  <c r="J137"/>
  <c r="F137"/>
  <c r="G137" s="1"/>
  <c r="J127"/>
  <c r="J126"/>
  <c r="J125"/>
  <c r="G125"/>
  <c r="F126" s="1"/>
  <c r="G126" s="1"/>
  <c r="J124"/>
  <c r="G124"/>
  <c r="J123"/>
  <c r="G123"/>
  <c r="J122"/>
  <c r="G122"/>
  <c r="J121"/>
  <c r="J120"/>
  <c r="J119"/>
  <c r="G119"/>
  <c r="F120" s="1"/>
  <c r="G120" s="1"/>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F85" s="1"/>
  <c r="G85" s="1"/>
  <c r="J82"/>
  <c r="J81"/>
  <c r="J80"/>
  <c r="F80"/>
  <c r="G80" s="1"/>
  <c r="F82" s="1"/>
  <c r="G82" s="1"/>
  <c r="J79"/>
  <c r="J78"/>
  <c r="J77"/>
  <c r="F77"/>
  <c r="G77" s="1"/>
  <c r="K235" i="7"/>
  <c r="K234"/>
  <c r="K233"/>
  <c r="K232"/>
  <c r="K231"/>
  <c r="K230"/>
  <c r="K229"/>
  <c r="K228"/>
  <c r="K227"/>
  <c r="K216"/>
  <c r="K215"/>
  <c r="K214"/>
  <c r="K213"/>
  <c r="K212"/>
  <c r="K211"/>
  <c r="K210"/>
  <c r="K209"/>
  <c r="K208"/>
  <c r="K197"/>
  <c r="K196"/>
  <c r="K195"/>
  <c r="K194"/>
  <c r="K193"/>
  <c r="K192"/>
  <c r="K191"/>
  <c r="K190"/>
  <c r="K189"/>
  <c r="K178"/>
  <c r="K177"/>
  <c r="K176"/>
  <c r="K175"/>
  <c r="K174"/>
  <c r="K173"/>
  <c r="K172"/>
  <c r="K171"/>
  <c r="K170"/>
  <c r="K159"/>
  <c r="K158"/>
  <c r="K157"/>
  <c r="K156"/>
  <c r="K155"/>
  <c r="K154"/>
  <c r="K153"/>
  <c r="K152"/>
  <c r="K151"/>
  <c r="K140"/>
  <c r="K139"/>
  <c r="K138"/>
  <c r="K137"/>
  <c r="K136"/>
  <c r="K135"/>
  <c r="K134"/>
  <c r="K133"/>
  <c r="K132"/>
  <c r="K121"/>
  <c r="K120"/>
  <c r="K119"/>
  <c r="K118"/>
  <c r="K117"/>
  <c r="K116"/>
  <c r="K115"/>
  <c r="K114"/>
  <c r="K113"/>
  <c r="K102"/>
  <c r="K101"/>
  <c r="K100"/>
  <c r="K99"/>
  <c r="K98"/>
  <c r="K97"/>
  <c r="K96"/>
  <c r="K95"/>
  <c r="K94"/>
  <c r="K83"/>
  <c r="K82"/>
  <c r="K81"/>
  <c r="K80"/>
  <c r="K79"/>
  <c r="K78"/>
  <c r="K77"/>
  <c r="K76"/>
  <c r="K75"/>
  <c r="K64"/>
  <c r="K63"/>
  <c r="K62"/>
  <c r="K61"/>
  <c r="K60"/>
  <c r="K59"/>
  <c r="K57"/>
  <c r="K56"/>
  <c r="K58"/>
  <c r="K45"/>
  <c r="K44"/>
  <c r="K43"/>
  <c r="K42"/>
  <c r="K41"/>
  <c r="K40"/>
  <c r="K39"/>
  <c r="K38"/>
  <c r="K37"/>
  <c r="J235"/>
  <c r="F235"/>
  <c r="G235" s="1"/>
  <c r="J234"/>
  <c r="G234"/>
  <c r="J233"/>
  <c r="E233"/>
  <c r="G233" s="1"/>
  <c r="J232"/>
  <c r="E232"/>
  <c r="G232" s="1"/>
  <c r="J231"/>
  <c r="E231"/>
  <c r="G231" s="1"/>
  <c r="J230"/>
  <c r="G230"/>
  <c r="J229"/>
  <c r="G229"/>
  <c r="J228"/>
  <c r="E228"/>
  <c r="G228" s="1"/>
  <c r="J227"/>
  <c r="E227"/>
  <c r="G227" s="1"/>
  <c r="J226"/>
  <c r="G226"/>
  <c r="J216"/>
  <c r="F216"/>
  <c r="G216" s="1"/>
  <c r="J215"/>
  <c r="G215"/>
  <c r="J214"/>
  <c r="E214"/>
  <c r="G214" s="1"/>
  <c r="J213"/>
  <c r="E213"/>
  <c r="G213" s="1"/>
  <c r="J212"/>
  <c r="E212"/>
  <c r="G212" s="1"/>
  <c r="J211"/>
  <c r="G211"/>
  <c r="J210"/>
  <c r="G210"/>
  <c r="J209"/>
  <c r="E209"/>
  <c r="G209" s="1"/>
  <c r="J208"/>
  <c r="E208"/>
  <c r="G208" s="1"/>
  <c r="J207"/>
  <c r="G207"/>
  <c r="J197"/>
  <c r="F197"/>
  <c r="G197" s="1"/>
  <c r="J196"/>
  <c r="G196"/>
  <c r="J195"/>
  <c r="E195"/>
  <c r="G195" s="1"/>
  <c r="J194"/>
  <c r="E194"/>
  <c r="G194" s="1"/>
  <c r="J193"/>
  <c r="E193"/>
  <c r="G193" s="1"/>
  <c r="J192"/>
  <c r="G192"/>
  <c r="J191"/>
  <c r="G191"/>
  <c r="J190"/>
  <c r="E190"/>
  <c r="G190" s="1"/>
  <c r="J189"/>
  <c r="E189"/>
  <c r="G189" s="1"/>
  <c r="J188"/>
  <c r="G188"/>
  <c r="J178"/>
  <c r="F178"/>
  <c r="G178" s="1"/>
  <c r="J177"/>
  <c r="G177"/>
  <c r="J176"/>
  <c r="E176"/>
  <c r="G176" s="1"/>
  <c r="J175"/>
  <c r="E175"/>
  <c r="G175" s="1"/>
  <c r="J174"/>
  <c r="E174"/>
  <c r="G174" s="1"/>
  <c r="J173"/>
  <c r="G173"/>
  <c r="J172"/>
  <c r="G172"/>
  <c r="J171"/>
  <c r="E171"/>
  <c r="G171" s="1"/>
  <c r="J170"/>
  <c r="E170"/>
  <c r="G170" s="1"/>
  <c r="J169"/>
  <c r="G169"/>
  <c r="J159"/>
  <c r="F159"/>
  <c r="G159" s="1"/>
  <c r="J158"/>
  <c r="G158"/>
  <c r="J157"/>
  <c r="E157"/>
  <c r="G157" s="1"/>
  <c r="J156"/>
  <c r="E156"/>
  <c r="G156" s="1"/>
  <c r="J155"/>
  <c r="E155"/>
  <c r="G155" s="1"/>
  <c r="J154"/>
  <c r="G154"/>
  <c r="J153"/>
  <c r="G153"/>
  <c r="J152"/>
  <c r="E152"/>
  <c r="G152" s="1"/>
  <c r="J151"/>
  <c r="E151"/>
  <c r="G151" s="1"/>
  <c r="J150"/>
  <c r="G150"/>
  <c r="J140"/>
  <c r="F140"/>
  <c r="G140" s="1"/>
  <c r="J139"/>
  <c r="G139"/>
  <c r="J138"/>
  <c r="E138"/>
  <c r="G138" s="1"/>
  <c r="J137"/>
  <c r="E137"/>
  <c r="G137" s="1"/>
  <c r="J136"/>
  <c r="E136"/>
  <c r="G136" s="1"/>
  <c r="J135"/>
  <c r="G135"/>
  <c r="J134"/>
  <c r="G134"/>
  <c r="J133"/>
  <c r="E133"/>
  <c r="G133" s="1"/>
  <c r="J132"/>
  <c r="E132"/>
  <c r="G132" s="1"/>
  <c r="J131"/>
  <c r="G131"/>
  <c r="J121"/>
  <c r="F121"/>
  <c r="G121" s="1"/>
  <c r="J120"/>
  <c r="G120"/>
  <c r="J119"/>
  <c r="E119"/>
  <c r="G119" s="1"/>
  <c r="J118"/>
  <c r="E118"/>
  <c r="G118" s="1"/>
  <c r="J117"/>
  <c r="E117"/>
  <c r="G117" s="1"/>
  <c r="J116"/>
  <c r="G116"/>
  <c r="J115"/>
  <c r="G115"/>
  <c r="J114"/>
  <c r="E114"/>
  <c r="G114" s="1"/>
  <c r="J113"/>
  <c r="E113"/>
  <c r="G113" s="1"/>
  <c r="J112"/>
  <c r="G112"/>
  <c r="J102"/>
  <c r="F102"/>
  <c r="G102" s="1"/>
  <c r="J101"/>
  <c r="G101"/>
  <c r="J100"/>
  <c r="E100"/>
  <c r="G100" s="1"/>
  <c r="J99"/>
  <c r="E99"/>
  <c r="G99" s="1"/>
  <c r="J98"/>
  <c r="E98"/>
  <c r="G98" s="1"/>
  <c r="J97"/>
  <c r="G97"/>
  <c r="J96"/>
  <c r="G96"/>
  <c r="J95"/>
  <c r="E95"/>
  <c r="G95" s="1"/>
  <c r="J94"/>
  <c r="E94"/>
  <c r="G94" s="1"/>
  <c r="J93"/>
  <c r="G93"/>
  <c r="J83"/>
  <c r="F83"/>
  <c r="G83" s="1"/>
  <c r="J82"/>
  <c r="G82"/>
  <c r="J81"/>
  <c r="E81"/>
  <c r="G81" s="1"/>
  <c r="J80"/>
  <c r="E80"/>
  <c r="G80" s="1"/>
  <c r="J79"/>
  <c r="E79"/>
  <c r="G79" s="1"/>
  <c r="J78"/>
  <c r="G78"/>
  <c r="J77"/>
  <c r="G77"/>
  <c r="J76"/>
  <c r="E76"/>
  <c r="G76" s="1"/>
  <c r="J75"/>
  <c r="E75"/>
  <c r="G75" s="1"/>
  <c r="J74"/>
  <c r="G74"/>
  <c r="J64"/>
  <c r="F64"/>
  <c r="G64" s="1"/>
  <c r="J63"/>
  <c r="G63"/>
  <c r="J62"/>
  <c r="E62"/>
  <c r="G62" s="1"/>
  <c r="J61"/>
  <c r="E61"/>
  <c r="G61" s="1"/>
  <c r="J60"/>
  <c r="E60"/>
  <c r="G60" s="1"/>
  <c r="J59"/>
  <c r="G59"/>
  <c r="J58"/>
  <c r="G58"/>
  <c r="J57"/>
  <c r="E57"/>
  <c r="G57" s="1"/>
  <c r="J56"/>
  <c r="E56"/>
  <c r="G56" s="1"/>
  <c r="J55"/>
  <c r="G55"/>
  <c r="J45"/>
  <c r="F45"/>
  <c r="G45" s="1"/>
  <c r="J44"/>
  <c r="G44"/>
  <c r="J43"/>
  <c r="E43"/>
  <c r="G43" s="1"/>
  <c r="J42"/>
  <c r="E42"/>
  <c r="G42" s="1"/>
  <c r="J41"/>
  <c r="E41"/>
  <c r="G41" s="1"/>
  <c r="J40"/>
  <c r="G40"/>
  <c r="J39"/>
  <c r="G39"/>
  <c r="J38"/>
  <c r="E38"/>
  <c r="G38" s="1"/>
  <c r="J37"/>
  <c r="E37"/>
  <c r="G37" s="1"/>
  <c r="J36"/>
  <c r="G36"/>
  <c r="F180" i="8" l="1"/>
  <c r="G180" s="1"/>
  <c r="D166" i="9"/>
  <c r="D72" i="40"/>
  <c r="D103"/>
  <c r="P176" i="43"/>
  <c r="F420" i="8"/>
  <c r="G420" s="1"/>
  <c r="D109" i="9"/>
  <c r="D128"/>
  <c r="D185"/>
  <c r="D242"/>
  <c r="D261"/>
  <c r="D180" i="43"/>
  <c r="D40" i="42"/>
  <c r="D160"/>
  <c r="D70"/>
  <c r="D41" i="40"/>
  <c r="D54" i="12"/>
  <c r="D142"/>
  <c r="D230"/>
  <c r="D495"/>
  <c r="D583"/>
  <c r="D671"/>
  <c r="D847"/>
  <c r="D363"/>
  <c r="D715"/>
  <c r="D803"/>
  <c r="D223" i="9"/>
  <c r="D147"/>
  <c r="D71"/>
  <c r="D90"/>
  <c r="D204"/>
  <c r="F306" i="8"/>
  <c r="G306" s="1"/>
  <c r="F186"/>
  <c r="G186" s="1"/>
  <c r="F300"/>
  <c r="G300" s="1"/>
  <c r="F426"/>
  <c r="G426" s="1"/>
  <c r="F121"/>
  <c r="G121" s="1"/>
  <c r="F127"/>
  <c r="G127" s="1"/>
  <c r="F241"/>
  <c r="G241" s="1"/>
  <c r="F247"/>
  <c r="G247" s="1"/>
  <c r="F361"/>
  <c r="G361" s="1"/>
  <c r="F367"/>
  <c r="G367" s="1"/>
  <c r="F481"/>
  <c r="G481" s="1"/>
  <c r="F487"/>
  <c r="G487" s="1"/>
  <c r="F547"/>
  <c r="G547" s="1"/>
  <c r="F600"/>
  <c r="G600" s="1"/>
  <c r="F606"/>
  <c r="G606" s="1"/>
  <c r="F661"/>
  <c r="G661" s="1"/>
  <c r="F667"/>
  <c r="G667" s="1"/>
  <c r="F720"/>
  <c r="G720" s="1"/>
  <c r="F726"/>
  <c r="G726" s="1"/>
  <c r="F840"/>
  <c r="G840" s="1"/>
  <c r="F846"/>
  <c r="G846" s="1"/>
  <c r="F901"/>
  <c r="G901" s="1"/>
  <c r="F907"/>
  <c r="G907" s="1"/>
  <c r="F960"/>
  <c r="G960" s="1"/>
  <c r="F966"/>
  <c r="G966" s="1"/>
  <c r="F741"/>
  <c r="G741" s="1"/>
  <c r="F777"/>
  <c r="G777" s="1"/>
  <c r="F750"/>
  <c r="G750" s="1"/>
  <c r="D105" i="7"/>
  <c r="D33" i="10"/>
  <c r="D56"/>
  <c r="D148"/>
  <c r="D240"/>
  <c r="D263"/>
  <c r="D102"/>
  <c r="D194"/>
  <c r="F768" i="8"/>
  <c r="G768" s="1"/>
  <c r="F804"/>
  <c r="G804" s="1"/>
  <c r="F756"/>
  <c r="G756" s="1"/>
  <c r="F753"/>
  <c r="G753" s="1"/>
  <c r="F762"/>
  <c r="G762" s="1"/>
  <c r="F745"/>
  <c r="G745" s="1"/>
  <c r="F766"/>
  <c r="G766" s="1"/>
  <c r="F774"/>
  <c r="G774" s="1"/>
  <c r="D48" i="7"/>
  <c r="D29"/>
  <c r="D143"/>
  <c r="D162"/>
  <c r="D86"/>
  <c r="D200"/>
  <c r="D219"/>
  <c r="P234" i="43"/>
  <c r="P235"/>
  <c r="P250"/>
  <c r="P251"/>
  <c r="P242"/>
  <c r="P243"/>
  <c r="P230"/>
  <c r="P231"/>
  <c r="P238"/>
  <c r="P239"/>
  <c r="P246"/>
  <c r="P247"/>
  <c r="P254"/>
  <c r="P255"/>
  <c r="D223"/>
  <c r="P232"/>
  <c r="P233"/>
  <c r="P240"/>
  <c r="P241"/>
  <c r="P248"/>
  <c r="P249"/>
  <c r="P256"/>
  <c r="P257"/>
  <c r="P258"/>
  <c r="P259"/>
  <c r="D169"/>
  <c r="P187"/>
  <c r="P189"/>
  <c r="P191"/>
  <c r="P193"/>
  <c r="P195"/>
  <c r="P197"/>
  <c r="P199"/>
  <c r="P201"/>
  <c r="P203"/>
  <c r="P205"/>
  <c r="P207"/>
  <c r="P209"/>
  <c r="P211"/>
  <c r="P213"/>
  <c r="P215"/>
  <c r="P217"/>
  <c r="P219"/>
  <c r="P236"/>
  <c r="P237"/>
  <c r="P244"/>
  <c r="P245"/>
  <c r="P252"/>
  <c r="P253"/>
  <c r="P260"/>
  <c r="P261"/>
  <c r="P262"/>
  <c r="P263"/>
  <c r="D130" i="42"/>
  <c r="D100"/>
  <c r="P188" i="43"/>
  <c r="P190"/>
  <c r="P192"/>
  <c r="P194"/>
  <c r="P196"/>
  <c r="P198"/>
  <c r="P200"/>
  <c r="P202"/>
  <c r="P204"/>
  <c r="P206"/>
  <c r="P208"/>
  <c r="P210"/>
  <c r="P212"/>
  <c r="P214"/>
  <c r="P216"/>
  <c r="P218"/>
  <c r="P220"/>
  <c r="P177"/>
  <c r="D627" i="12"/>
  <c r="D539"/>
  <c r="D98"/>
  <c r="D186"/>
  <c r="D274"/>
  <c r="D407"/>
  <c r="D318"/>
  <c r="D451"/>
  <c r="D759"/>
  <c r="D217" i="10"/>
  <c r="D171"/>
  <c r="D125"/>
  <c r="D79"/>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F139"/>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181" i="7"/>
  <c r="D124"/>
  <c r="D67"/>
  <c r="G11" i="46"/>
  <c r="H11"/>
  <c r="I11"/>
  <c r="J11"/>
  <c r="K11"/>
  <c r="L11"/>
  <c r="M11"/>
  <c r="N11"/>
  <c r="O11"/>
  <c r="P11"/>
  <c r="I21" i="27" s="1"/>
  <c r="G15" i="45"/>
  <c r="H15"/>
  <c r="I15"/>
  <c r="J15"/>
  <c r="K15"/>
  <c r="L15"/>
  <c r="M15"/>
  <c r="N15"/>
  <c r="O15"/>
  <c r="P15"/>
  <c r="I10" i="27" s="1"/>
  <c r="G16" i="21"/>
  <c r="H16"/>
  <c r="I16"/>
  <c r="J16"/>
  <c r="K16"/>
  <c r="L16"/>
  <c r="M16"/>
  <c r="N16"/>
  <c r="P16"/>
  <c r="I5" i="27" s="1"/>
  <c r="O16" i="21"/>
  <c r="H33" i="22"/>
  <c r="I33"/>
  <c r="J33"/>
  <c r="K33"/>
  <c r="L33"/>
  <c r="M33"/>
  <c r="N33"/>
  <c r="O33"/>
  <c r="P33"/>
  <c r="I6" i="27" s="1"/>
  <c r="D70" i="8" l="1"/>
  <c r="D490"/>
  <c r="D250"/>
  <c r="D730"/>
  <c r="D130"/>
  <c r="D550"/>
  <c r="D910"/>
  <c r="D850"/>
  <c r="D790"/>
  <c r="D190"/>
  <c r="D430"/>
  <c r="D370"/>
  <c r="D670"/>
  <c r="D610"/>
  <c r="D310"/>
  <c r="J36" i="42" l="1"/>
  <c r="J35"/>
  <c r="J34"/>
  <c r="J33"/>
  <c r="J32"/>
  <c r="J31"/>
  <c r="J30"/>
  <c r="J29"/>
  <c r="J28"/>
  <c r="J27"/>
  <c r="J26"/>
  <c r="J25"/>
  <c r="J24"/>
  <c r="J23"/>
  <c r="J22"/>
  <c r="J21"/>
  <c r="J20"/>
  <c r="J19"/>
  <c r="J37" i="40"/>
  <c r="J36"/>
  <c r="J35"/>
  <c r="J34"/>
  <c r="J33"/>
  <c r="J32"/>
  <c r="J31"/>
  <c r="J30"/>
  <c r="J29"/>
  <c r="J28"/>
  <c r="J27"/>
  <c r="J26"/>
  <c r="J25"/>
  <c r="J24"/>
  <c r="J23"/>
  <c r="J22"/>
  <c r="J21"/>
  <c r="J20"/>
  <c r="J19"/>
  <c r="J51" i="12"/>
  <c r="J50"/>
  <c r="J49"/>
  <c r="J48"/>
  <c r="J47"/>
  <c r="J46"/>
  <c r="J45"/>
  <c r="J44"/>
  <c r="J43"/>
  <c r="J42"/>
  <c r="J41"/>
  <c r="J40"/>
  <c r="J39"/>
  <c r="J38"/>
  <c r="J37"/>
  <c r="J36"/>
  <c r="J35"/>
  <c r="J34"/>
  <c r="J33"/>
  <c r="J32"/>
  <c r="J31"/>
  <c r="J30"/>
  <c r="J29"/>
  <c r="J28"/>
  <c r="J27"/>
  <c r="J26"/>
  <c r="J25"/>
  <c r="J24"/>
  <c r="J23"/>
  <c r="J22"/>
  <c r="J21"/>
  <c r="J20"/>
  <c r="J19"/>
  <c r="J29" i="10"/>
  <c r="J28"/>
  <c r="J27"/>
  <c r="J26"/>
  <c r="J25"/>
  <c r="J24"/>
  <c r="J23"/>
  <c r="J22"/>
  <c r="J21"/>
  <c r="J20"/>
  <c r="J19"/>
  <c r="J18"/>
  <c r="J19" i="9"/>
  <c r="K66" i="8"/>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1"/>
  <c r="K20"/>
  <c r="K19"/>
  <c r="K18"/>
  <c r="P17" i="48"/>
  <c r="I13" i="27" s="1"/>
  <c r="O17" i="48"/>
  <c r="N17"/>
  <c r="M17"/>
  <c r="L17"/>
  <c r="K17"/>
  <c r="J17"/>
  <c r="I17"/>
  <c r="H17"/>
  <c r="G17"/>
  <c r="K126" i="8" l="1"/>
  <c r="K122"/>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P11" i="47"/>
  <c r="I12" i="27" s="1"/>
  <c r="O11" i="47"/>
  <c r="N11"/>
  <c r="M11"/>
  <c r="L11"/>
  <c r="K11"/>
  <c r="J11"/>
  <c r="I11"/>
  <c r="H11"/>
  <c r="G11"/>
  <c r="D341" i="38"/>
  <c r="E341"/>
  <c r="AB341"/>
  <c r="AC341"/>
  <c r="AD341"/>
  <c r="AF341"/>
  <c r="AG341"/>
  <c r="AH341"/>
  <c r="AJ341"/>
  <c r="AK341"/>
  <c r="AL341"/>
  <c r="AN341"/>
  <c r="AO341"/>
  <c r="AP341"/>
  <c r="J17" i="7"/>
  <c r="D225" i="38"/>
  <c r="E225"/>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D170"/>
  <c r="E170"/>
  <c r="D171"/>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K184" i="8" l="1"/>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AM341" i="38"/>
  <c r="AQ341"/>
  <c r="AE341"/>
  <c r="AI341"/>
  <c r="F341"/>
  <c r="J341" s="1"/>
  <c r="O11" i="44"/>
  <c r="P11"/>
  <c r="I19" i="27" s="1"/>
  <c r="O13" i="23"/>
  <c r="P13"/>
  <c r="I9" i="27" s="1"/>
  <c r="O14" i="33"/>
  <c r="P14"/>
  <c r="I11" i="27" s="1"/>
  <c r="O21" i="31"/>
  <c r="P21"/>
  <c r="I20" i="27" s="1"/>
  <c r="O23" i="24"/>
  <c r="P23"/>
  <c r="I18" i="27" s="1"/>
  <c r="O21" i="30"/>
  <c r="P21"/>
  <c r="I8" i="27" s="1"/>
  <c r="O14" i="29"/>
  <c r="P14"/>
  <c r="I7" i="27" s="1"/>
  <c r="O14" i="28"/>
  <c r="K246" i="8" l="1"/>
  <c r="K238"/>
  <c r="K234"/>
  <c r="K230"/>
  <c r="K226"/>
  <c r="K222"/>
  <c r="K218"/>
  <c r="K214"/>
  <c r="K210"/>
  <c r="K206"/>
  <c r="K202"/>
  <c r="K198"/>
  <c r="K245"/>
  <c r="K241"/>
  <c r="K237"/>
  <c r="K233"/>
  <c r="K229"/>
  <c r="K225"/>
  <c r="K221"/>
  <c r="K217"/>
  <c r="K213"/>
  <c r="K209"/>
  <c r="K205"/>
  <c r="K201"/>
  <c r="K240"/>
  <c r="K236"/>
  <c r="K232"/>
  <c r="K228"/>
  <c r="K224"/>
  <c r="K220"/>
  <c r="K216"/>
  <c r="K212"/>
  <c r="K208"/>
  <c r="K204"/>
  <c r="K200"/>
  <c r="K247"/>
  <c r="K231"/>
  <c r="K215"/>
  <c r="K199"/>
  <c r="K203"/>
  <c r="K227"/>
  <c r="K211"/>
  <c r="K235"/>
  <c r="K239"/>
  <c r="K223"/>
  <c r="K207"/>
  <c r="K219"/>
  <c r="AR341" i="38"/>
  <c r="H341"/>
  <c r="J38" i="40"/>
  <c r="K67" i="8"/>
  <c r="K304" l="1"/>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N23" i="24"/>
  <c r="M23"/>
  <c r="L23"/>
  <c r="K23"/>
  <c r="J23"/>
  <c r="I23"/>
  <c r="H23"/>
  <c r="G23"/>
  <c r="K366" i="8" l="1"/>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E18" i="10"/>
  <c r="E17"/>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J349"/>
  <c r="AH349"/>
  <c r="AG349"/>
  <c r="AF349"/>
  <c r="AC349"/>
  <c r="AB349"/>
  <c r="E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N315"/>
  <c r="AL315"/>
  <c r="AK315"/>
  <c r="AJ315"/>
  <c r="AH315"/>
  <c r="AG315"/>
  <c r="AF315"/>
  <c r="AD315"/>
  <c r="AB315"/>
  <c r="E315"/>
  <c r="D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E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24" i="8" l="1"/>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F385"/>
  <c r="H385" s="1"/>
  <c r="AE385"/>
  <c r="AN383"/>
  <c r="AQ388"/>
  <c r="AM387"/>
  <c r="E383"/>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F349"/>
  <c r="J349"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F357"/>
  <c r="J357" s="1"/>
  <c r="AM358"/>
  <c r="AQ359"/>
  <c r="F361"/>
  <c r="J361" s="1"/>
  <c r="AE378"/>
  <c r="F347"/>
  <c r="J347" s="1"/>
  <c r="AI347"/>
  <c r="AM349"/>
  <c r="AM351"/>
  <c r="AI354"/>
  <c r="AM355"/>
  <c r="AQ356"/>
  <c r="AM376"/>
  <c r="AI349"/>
  <c r="F350"/>
  <c r="J350" s="1"/>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F317"/>
  <c r="J317" s="1"/>
  <c r="AI317"/>
  <c r="AQ319"/>
  <c r="F316"/>
  <c r="J316" s="1"/>
  <c r="AI316"/>
  <c r="AQ318"/>
  <c r="F320"/>
  <c r="H320" s="1"/>
  <c r="AM321"/>
  <c r="F314"/>
  <c r="J314" s="1"/>
  <c r="AM319"/>
  <c r="AQ317"/>
  <c r="AE321"/>
  <c r="F322"/>
  <c r="J322" s="1"/>
  <c r="AQ322"/>
  <c r="AM323"/>
  <c r="AE314"/>
  <c r="F315"/>
  <c r="J315" s="1"/>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F225"/>
  <c r="J225" s="1"/>
  <c r="AQ242"/>
  <c r="F227"/>
  <c r="H227" s="1"/>
  <c r="AE225"/>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1"/>
  <c r="J201" s="1"/>
  <c r="F204"/>
  <c r="J204" s="1"/>
  <c r="AI192"/>
  <c r="F202"/>
  <c r="J202" s="1"/>
  <c r="AM203"/>
  <c r="AE204"/>
  <c r="AQ201"/>
  <c r="AQ204"/>
  <c r="F193"/>
  <c r="J193" s="1"/>
  <c r="AM201"/>
  <c r="AM204"/>
  <c r="AI201"/>
  <c r="AI204"/>
  <c r="AM202"/>
  <c r="AQ203"/>
  <c r="F205"/>
  <c r="H205" s="1"/>
  <c r="F203"/>
  <c r="J203" s="1"/>
  <c r="AI203"/>
  <c r="AQ202"/>
  <c r="AE203"/>
  <c r="AE192"/>
  <c r="AI205"/>
  <c r="AQ192"/>
  <c r="AI202"/>
  <c r="AM192"/>
  <c r="AE202"/>
  <c r="F192"/>
  <c r="H192" s="1"/>
  <c r="AM194"/>
  <c r="AQ193"/>
  <c r="AM205"/>
  <c r="F171"/>
  <c r="J171" s="1"/>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F29"/>
  <c r="J29" s="1"/>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F383" l="1"/>
  <c r="D328"/>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H349"/>
  <c r="AR358"/>
  <c r="H373"/>
  <c r="J392"/>
  <c r="J394"/>
  <c r="H396"/>
  <c r="AR396"/>
  <c r="AR393"/>
  <c r="AR394"/>
  <c r="J387"/>
  <c r="J385"/>
  <c r="AR392"/>
  <c r="H287"/>
  <c r="H315"/>
  <c r="AR386"/>
  <c r="AR372"/>
  <c r="H368"/>
  <c r="H316"/>
  <c r="H378"/>
  <c r="H362"/>
  <c r="H322"/>
  <c r="AR387"/>
  <c r="H351"/>
  <c r="AR356"/>
  <c r="AR365"/>
  <c r="H374"/>
  <c r="J371"/>
  <c r="H364"/>
  <c r="AR378"/>
  <c r="H357"/>
  <c r="H358"/>
  <c r="AR368"/>
  <c r="AR379"/>
  <c r="AR371"/>
  <c r="AR369"/>
  <c r="AR362"/>
  <c r="AR355"/>
  <c r="AR377"/>
  <c r="AR364"/>
  <c r="H279"/>
  <c r="AR367"/>
  <c r="AR353"/>
  <c r="AR360"/>
  <c r="H311"/>
  <c r="H288"/>
  <c r="H353"/>
  <c r="H352"/>
  <c r="H350"/>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H317"/>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H225"/>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01"/>
  <c r="H212"/>
  <c r="AR212"/>
  <c r="H204"/>
  <c r="AR211"/>
  <c r="H194"/>
  <c r="AR208"/>
  <c r="AR204"/>
  <c r="AR202"/>
  <c r="H203"/>
  <c r="AR203"/>
  <c r="AR192"/>
  <c r="AR205"/>
  <c r="J195"/>
  <c r="J192"/>
  <c r="H171"/>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AF47"/>
  <c r="AK47"/>
  <c r="AP47"/>
  <c r="H80"/>
  <c r="AR79"/>
  <c r="AR78"/>
  <c r="H87"/>
  <c r="H81"/>
  <c r="H72"/>
  <c r="AR80"/>
  <c r="AR74"/>
  <c r="AG47"/>
  <c r="AL47"/>
  <c r="H82"/>
  <c r="AR81"/>
  <c r="H74"/>
  <c r="AR73"/>
  <c r="AR82"/>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H29"/>
  <c r="AR33"/>
  <c r="J30"/>
  <c r="AR35"/>
  <c r="AR31"/>
  <c r="H33"/>
  <c r="AR30"/>
  <c r="H22"/>
  <c r="J25"/>
  <c r="H26"/>
  <c r="AG199"/>
  <c r="AG190" s="1"/>
  <c r="AB89"/>
  <c r="AL133"/>
  <c r="AO312"/>
  <c r="AF328"/>
  <c r="AN389"/>
  <c r="AH398"/>
  <c r="AH397" s="1"/>
  <c r="H18"/>
  <c r="AR25"/>
  <c r="AR26"/>
  <c r="H24"/>
  <c r="AR24"/>
  <c r="AO199"/>
  <c r="AO190" s="1"/>
  <c r="AN312"/>
  <c r="AO389"/>
  <c r="H19"/>
  <c r="AJ133"/>
  <c r="AN199"/>
  <c r="AN190" s="1"/>
  <c r="F224"/>
  <c r="H224" s="1"/>
  <c r="AR22"/>
  <c r="AD389"/>
  <c r="AK199"/>
  <c r="AK190" s="1"/>
  <c r="AG267"/>
  <c r="AJ312"/>
  <c r="AG345"/>
  <c r="AJ389"/>
  <c r="H23"/>
  <c r="AM191"/>
  <c r="AR19"/>
  <c r="AR20"/>
  <c r="AB199"/>
  <c r="AB190" s="1"/>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B223"/>
  <c r="AE268"/>
  <c r="AL267"/>
  <c r="AQ399"/>
  <c r="F528"/>
  <c r="H528" s="1"/>
  <c r="AF199"/>
  <c r="AF190" s="1"/>
  <c r="AM399"/>
  <c r="AR23"/>
  <c r="AR17"/>
  <c r="AE36"/>
  <c r="AE119"/>
  <c r="AG118"/>
  <c r="AM131"/>
  <c r="AN133"/>
  <c r="AQ162"/>
  <c r="AM165"/>
  <c r="AD223"/>
  <c r="AB243"/>
  <c r="AF243"/>
  <c r="AI268"/>
  <c r="D312"/>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5"/>
  <c r="J165" s="1"/>
  <c r="F200"/>
  <c r="H200" s="1"/>
  <c r="AP199"/>
  <c r="AP190" s="1"/>
  <c r="AM206"/>
  <c r="AH243"/>
  <c r="F268"/>
  <c r="H268" s="1"/>
  <c r="AH267"/>
  <c r="F313"/>
  <c r="J313" s="1"/>
  <c r="F390"/>
  <c r="H390"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D199"/>
  <c r="AD190" s="1"/>
  <c r="AQ206"/>
  <c r="AP223"/>
  <c r="E24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B164"/>
  <c r="AF164"/>
  <c r="AQ213"/>
  <c r="F221"/>
  <c r="J221" s="1"/>
  <c r="AE221"/>
  <c r="AI214"/>
  <c r="AI198"/>
  <c r="AH199"/>
  <c r="AH190" s="1"/>
  <c r="E199"/>
  <c r="E190" s="1"/>
  <c r="AE206"/>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E312"/>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N345"/>
  <c r="AE329"/>
  <c r="AI329"/>
  <c r="AM329"/>
  <c r="AQ329"/>
  <c r="AH312"/>
  <c r="AL312"/>
  <c r="AQ313"/>
  <c r="AQ260"/>
  <c r="F260"/>
  <c r="H260" s="1"/>
  <c r="AE260"/>
  <c r="AI260"/>
  <c r="AM260"/>
  <c r="F244"/>
  <c r="AE244"/>
  <c r="AI244"/>
  <c r="AM244"/>
  <c r="AQ244"/>
  <c r="I222"/>
  <c r="F235"/>
  <c r="J235" s="1"/>
  <c r="AL223"/>
  <c r="AH223"/>
  <c r="AQ224"/>
  <c r="AE200"/>
  <c r="AI200"/>
  <c r="AM200"/>
  <c r="AQ200"/>
  <c r="F206"/>
  <c r="AI191"/>
  <c r="AE191"/>
  <c r="F191"/>
  <c r="J191" s="1"/>
  <c r="AM214"/>
  <c r="AE214"/>
  <c r="AM207"/>
  <c r="AI207"/>
  <c r="F213"/>
  <c r="AG164"/>
  <c r="AP149"/>
  <c r="AL149"/>
  <c r="AH149"/>
  <c r="AD149"/>
  <c r="AN149"/>
  <c r="AJ149"/>
  <c r="AF149"/>
  <c r="AP133"/>
  <c r="AE134"/>
  <c r="AI134"/>
  <c r="F148"/>
  <c r="AP118"/>
  <c r="AE131"/>
  <c r="AI131"/>
  <c r="F117"/>
  <c r="AM117"/>
  <c r="AI36"/>
  <c r="AH96"/>
  <c r="AM103"/>
  <c r="AQ103"/>
  <c r="AE90"/>
  <c r="AI90"/>
  <c r="AM90"/>
  <c r="AQ90"/>
  <c r="F51"/>
  <c r="AI62"/>
  <c r="D500"/>
  <c r="AE541"/>
  <c r="AJ526"/>
  <c r="AN499"/>
  <c r="AE383"/>
  <c r="D267"/>
  <c r="AQ235"/>
  <c r="D527"/>
  <c r="D389"/>
  <c r="AE235"/>
  <c r="AL13"/>
  <c r="F467"/>
  <c r="D133"/>
  <c r="D223"/>
  <c r="D164"/>
  <c r="F489"/>
  <c r="AI383"/>
  <c r="G327"/>
  <c r="AF526"/>
  <c r="AJ499"/>
  <c r="AB499"/>
  <c r="F485"/>
  <c r="AQ459"/>
  <c r="AM459"/>
  <c r="AI459"/>
  <c r="AE459"/>
  <c r="G222"/>
  <c r="D118"/>
  <c r="D96"/>
  <c r="I327"/>
  <c r="AI235"/>
  <c r="F207"/>
  <c r="AH13"/>
  <c r="E267"/>
  <c r="AM235"/>
  <c r="D199"/>
  <c r="D190" s="1"/>
  <c r="AQ107"/>
  <c r="G106"/>
  <c r="I106"/>
  <c r="AM107"/>
  <c r="AO13"/>
  <c r="AJ13"/>
  <c r="AM14"/>
  <c r="AN13"/>
  <c r="AQ14"/>
  <c r="AF13"/>
  <c r="AI14"/>
  <c r="I12"/>
  <c r="F56" i="8"/>
  <c r="F50"/>
  <c r="F47"/>
  <c r="F44"/>
  <c r="F41"/>
  <c r="F38"/>
  <c r="F35"/>
  <c r="F32"/>
  <c r="F29"/>
  <c r="F26"/>
  <c r="F23"/>
  <c r="F20"/>
  <c r="F17"/>
  <c r="J55"/>
  <c r="J54"/>
  <c r="J53"/>
  <c r="J541" i="38" l="1"/>
  <c r="I566"/>
  <c r="G566"/>
  <c r="E328"/>
  <c r="F328" s="1"/>
  <c r="AC328"/>
  <c r="AE328" s="1"/>
  <c r="AG328"/>
  <c r="AG327" s="1"/>
  <c r="D345"/>
  <c r="AI190"/>
  <c r="AM190"/>
  <c r="E526"/>
  <c r="AR485"/>
  <c r="J330"/>
  <c r="J268"/>
  <c r="H150"/>
  <c r="F83"/>
  <c r="H83" s="1"/>
  <c r="AM312"/>
  <c r="H458"/>
  <c r="J224"/>
  <c r="J103"/>
  <c r="AI267"/>
  <c r="H134"/>
  <c r="H221"/>
  <c r="J46"/>
  <c r="F89"/>
  <c r="J89" s="1"/>
  <c r="J390"/>
  <c r="AQ500"/>
  <c r="H395"/>
  <c r="J329"/>
  <c r="AM83"/>
  <c r="F96"/>
  <c r="H96" s="1"/>
  <c r="AE133"/>
  <c r="J457"/>
  <c r="H542"/>
  <c r="H541" s="1"/>
  <c r="AE118"/>
  <c r="AR36"/>
  <c r="J131"/>
  <c r="F214"/>
  <c r="H214" s="1"/>
  <c r="J260"/>
  <c r="H54"/>
  <c r="AM118"/>
  <c r="H85"/>
  <c r="AI527"/>
  <c r="AI118"/>
  <c r="AQ389"/>
  <c r="J90"/>
  <c r="AR117"/>
  <c r="AN327"/>
  <c r="H466"/>
  <c r="J528"/>
  <c r="AO12"/>
  <c r="AL12"/>
  <c r="H163"/>
  <c r="H338"/>
  <c r="AM267"/>
  <c r="AI199"/>
  <c r="AR191"/>
  <c r="AP222"/>
  <c r="AI164"/>
  <c r="AQ164"/>
  <c r="AR224"/>
  <c r="AE527"/>
  <c r="AM527"/>
  <c r="H165"/>
  <c r="AI312"/>
  <c r="AR338"/>
  <c r="AO222"/>
  <c r="AR206"/>
  <c r="AQ96"/>
  <c r="AE96"/>
  <c r="AF327"/>
  <c r="AK12"/>
  <c r="AM133"/>
  <c r="AR260"/>
  <c r="AO106"/>
  <c r="AK327"/>
  <c r="AQ118"/>
  <c r="AI509"/>
  <c r="AR509" s="1"/>
  <c r="AR119"/>
  <c r="AR207"/>
  <c r="AQ83"/>
  <c r="AQ223"/>
  <c r="AI345"/>
  <c r="H191"/>
  <c r="F389"/>
  <c r="J389" s="1"/>
  <c r="AQ243"/>
  <c r="AK222"/>
  <c r="AQ190"/>
  <c r="AI389"/>
  <c r="AI398"/>
  <c r="AG499"/>
  <c r="AI499" s="1"/>
  <c r="AM243"/>
  <c r="AM199"/>
  <c r="F190"/>
  <c r="J190" s="1"/>
  <c r="H44"/>
  <c r="AH106"/>
  <c r="AR488"/>
  <c r="F312"/>
  <c r="H312" s="1"/>
  <c r="AQ267"/>
  <c r="AG222"/>
  <c r="AR467"/>
  <c r="AE389"/>
  <c r="AR132"/>
  <c r="AE89"/>
  <c r="AQ527"/>
  <c r="AR346"/>
  <c r="AI83"/>
  <c r="AR390"/>
  <c r="AK106"/>
  <c r="AR150"/>
  <c r="AE83"/>
  <c r="AI133"/>
  <c r="AJ222"/>
  <c r="AQ199"/>
  <c r="AQ312"/>
  <c r="J36"/>
  <c r="AR313"/>
  <c r="AR54"/>
  <c r="AM500"/>
  <c r="AE223"/>
  <c r="H119"/>
  <c r="H198"/>
  <c r="J339"/>
  <c r="H399"/>
  <c r="AO526"/>
  <c r="AQ526" s="1"/>
  <c r="AM328"/>
  <c r="F133"/>
  <c r="H133" s="1"/>
  <c r="AQ133"/>
  <c r="H346"/>
  <c r="AL327"/>
  <c r="AR344"/>
  <c r="AR339"/>
  <c r="AR213"/>
  <c r="AR163"/>
  <c r="AM89"/>
  <c r="AI89"/>
  <c r="AR268"/>
  <c r="AR399"/>
  <c r="AG106"/>
  <c r="AL222"/>
  <c r="AO397"/>
  <c r="AQ149"/>
  <c r="AR85"/>
  <c r="AE267"/>
  <c r="AQ398"/>
  <c r="AR489"/>
  <c r="AR88"/>
  <c r="AL106"/>
  <c r="AM164"/>
  <c r="AR330"/>
  <c r="AI243"/>
  <c r="AR165"/>
  <c r="AM149"/>
  <c r="AD106"/>
  <c r="F118"/>
  <c r="J118" s="1"/>
  <c r="J383"/>
  <c r="F164"/>
  <c r="J164" s="1"/>
  <c r="AN222"/>
  <c r="AH327"/>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E222"/>
  <c r="AR244"/>
  <c r="H244"/>
  <c r="J244"/>
  <c r="H235"/>
  <c r="AM223"/>
  <c r="J206"/>
  <c r="H206"/>
  <c r="AR200"/>
  <c r="J213"/>
  <c r="H213"/>
  <c r="AP106"/>
  <c r="AN106"/>
  <c r="AI149"/>
  <c r="AR134"/>
  <c r="J148"/>
  <c r="H148"/>
  <c r="AI107"/>
  <c r="AR107" s="1"/>
  <c r="J117"/>
  <c r="H117"/>
  <c r="AH12"/>
  <c r="AR90"/>
  <c r="H51"/>
  <c r="J51"/>
  <c r="J207"/>
  <c r="H207"/>
  <c r="J485"/>
  <c r="H485"/>
  <c r="J467"/>
  <c r="H467"/>
  <c r="D499"/>
  <c r="F499" s="1"/>
  <c r="F500"/>
  <c r="J489"/>
  <c r="H489"/>
  <c r="F267"/>
  <c r="AN12"/>
  <c r="F223"/>
  <c r="F107"/>
  <c r="F199"/>
  <c r="AI13"/>
  <c r="AF12"/>
  <c r="AM13"/>
  <c r="AR459"/>
  <c r="AR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I328" i="38" l="1"/>
  <c r="AR328" s="1"/>
  <c r="AK566"/>
  <c r="AG566"/>
  <c r="AH566"/>
  <c r="AN566"/>
  <c r="D327"/>
  <c r="AJ106"/>
  <c r="AM106" s="1"/>
  <c r="AF106"/>
  <c r="AI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H164"/>
  <c r="AQ222"/>
  <c r="H383"/>
  <c r="AR118"/>
  <c r="AI327"/>
  <c r="AR267"/>
  <c r="AR527"/>
  <c r="AR500"/>
  <c r="J133"/>
  <c r="AM222"/>
  <c r="AR89"/>
  <c r="AQ106"/>
  <c r="AR133"/>
  <c r="AR83"/>
  <c r="H389"/>
  <c r="H190"/>
  <c r="AR389"/>
  <c r="J312"/>
  <c r="AQ397"/>
  <c r="H118"/>
  <c r="AR96"/>
  <c r="AR526"/>
  <c r="AR499"/>
  <c r="AI12"/>
  <c r="J328"/>
  <c r="H328"/>
  <c r="H223"/>
  <c r="J223"/>
  <c r="H499"/>
  <c r="J499"/>
  <c r="H527"/>
  <c r="J527"/>
  <c r="J267"/>
  <c r="H267"/>
  <c r="J199"/>
  <c r="H199"/>
  <c r="H500"/>
  <c r="J500"/>
  <c r="J107"/>
  <c r="H107"/>
  <c r="F31" i="8"/>
  <c r="G31" s="1"/>
  <c r="F33"/>
  <c r="G33" s="1"/>
  <c r="F28"/>
  <c r="G28" s="1"/>
  <c r="F21"/>
  <c r="G21" s="1"/>
  <c r="J526" i="38" l="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N11" i="44"/>
  <c r="M11"/>
  <c r="L11"/>
  <c r="K11"/>
  <c r="J11"/>
  <c r="I11"/>
  <c r="H11"/>
  <c r="G11"/>
  <c r="G13" i="23"/>
  <c r="H13"/>
  <c r="I13"/>
  <c r="J13"/>
  <c r="K13"/>
  <c r="L13"/>
  <c r="M13"/>
  <c r="N13"/>
  <c r="N14" i="33"/>
  <c r="M14"/>
  <c r="L14"/>
  <c r="K14"/>
  <c r="J14"/>
  <c r="I14"/>
  <c r="H14"/>
  <c r="G14"/>
  <c r="N21" i="30"/>
  <c r="M21"/>
  <c r="L21"/>
  <c r="K21"/>
  <c r="J21"/>
  <c r="I21"/>
  <c r="H21"/>
  <c r="G21"/>
  <c r="N14" i="29"/>
  <c r="M14"/>
  <c r="L14"/>
  <c r="K14"/>
  <c r="J14"/>
  <c r="I14"/>
  <c r="H14"/>
  <c r="G14"/>
  <c r="N14" i="28"/>
  <c r="M14"/>
  <c r="L14"/>
  <c r="K14"/>
  <c r="J14"/>
  <c r="I14"/>
  <c r="G14"/>
  <c r="D79" i="27" l="1"/>
  <c r="G17" i="8"/>
  <c r="E15" i="38" s="1"/>
  <c r="F15" s="1"/>
  <c r="G59" i="8"/>
  <c r="G56"/>
  <c r="G65"/>
  <c r="D56" i="27" s="1"/>
  <c r="G62" i="8"/>
  <c r="E162" i="38" l="1"/>
  <c r="E149" s="1"/>
  <c r="E106" s="1"/>
  <c r="D162"/>
  <c r="E64"/>
  <c r="D64"/>
  <c r="D47" s="1"/>
  <c r="J15"/>
  <c r="H15"/>
  <c r="AB15"/>
  <c r="D55" i="27"/>
  <c r="D54"/>
  <c r="AD64" i="38"/>
  <c r="AD47" s="1"/>
  <c r="D53" i="27"/>
  <c r="AD15" i="38"/>
  <c r="F60" i="8"/>
  <c r="F61"/>
  <c r="D14" i="38"/>
  <c r="AB14"/>
  <c r="K26" i="7"/>
  <c r="F162" i="38" l="1"/>
  <c r="H162" s="1"/>
  <c r="F64"/>
  <c r="J64" s="1"/>
  <c r="AE15"/>
  <c r="AR15" s="1"/>
  <c r="O121" i="43"/>
  <c r="P121" s="1"/>
  <c r="O120"/>
  <c r="Q120" s="1"/>
  <c r="O119"/>
  <c r="P119" s="1"/>
  <c r="O118"/>
  <c r="Q118" s="1"/>
  <c r="O117"/>
  <c r="P117" s="1"/>
  <c r="O116"/>
  <c r="Q116" s="1"/>
  <c r="O115"/>
  <c r="P115" s="1"/>
  <c r="O114"/>
  <c r="Q114" s="1"/>
  <c r="O17"/>
  <c r="Q17" s="1"/>
  <c r="I121"/>
  <c r="I120"/>
  <c r="I119"/>
  <c r="I118"/>
  <c r="I117"/>
  <c r="I116"/>
  <c r="I115"/>
  <c r="I114"/>
  <c r="I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E17" i="12"/>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J18" i="12"/>
  <c r="J162" i="38" l="1"/>
  <c r="H64"/>
  <c r="D404"/>
  <c r="AB404"/>
  <c r="AE405"/>
  <c r="AR405" s="1"/>
  <c r="AC398"/>
  <c r="AC397" s="1"/>
  <c r="AM409"/>
  <c r="AR409" s="1"/>
  <c r="AL398"/>
  <c r="AB32"/>
  <c r="AE32" s="1"/>
  <c r="AR32" s="1"/>
  <c r="F32"/>
  <c r="Q119" i="43"/>
  <c r="Q117"/>
  <c r="Q115"/>
  <c r="Q121"/>
  <c r="P114"/>
  <c r="P116"/>
  <c r="P118"/>
  <c r="P120"/>
  <c r="D10"/>
  <c r="D10" i="42"/>
  <c r="D5" s="1"/>
  <c r="C10" i="27" s="1"/>
  <c r="P17" i="43"/>
  <c r="D10" i="40"/>
  <c r="D5" s="1"/>
  <c r="C9" i="27" s="1"/>
  <c r="J30" i="10"/>
  <c r="J18" i="9"/>
  <c r="Y201" i="38" s="1"/>
  <c r="Y322" l="1"/>
  <c r="Y248"/>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89" s="1"/>
  <c r="Y52"/>
  <c r="Y348"/>
  <c r="Y305"/>
  <c r="Y61"/>
  <c r="Y258"/>
  <c r="Y145"/>
  <c r="Y399"/>
  <c r="Y151"/>
  <c r="Y272"/>
  <c r="Y72"/>
  <c r="Y342"/>
  <c r="Y35"/>
  <c r="Y325"/>
  <c r="AL397"/>
  <c r="AL566" s="1"/>
  <c r="AM398"/>
  <c r="AE404"/>
  <c r="AR404" s="1"/>
  <c r="AB398"/>
  <c r="F404"/>
  <c r="D398"/>
  <c r="D5" i="43"/>
  <c r="C11" i="27" s="1"/>
  <c r="H32" i="38"/>
  <c r="J32"/>
  <c r="K18" i="8"/>
  <c r="Z28" i="38" s="1"/>
  <c r="F26" i="7"/>
  <c r="Z485" i="38" l="1"/>
  <c r="Y191"/>
  <c r="Z383"/>
  <c r="Y260"/>
  <c r="Y383"/>
  <c r="Y83"/>
  <c r="Y96"/>
  <c r="Y207"/>
  <c r="Z223"/>
  <c r="Y199"/>
  <c r="Y389"/>
  <c r="Y107"/>
  <c r="Z243"/>
  <c r="Y489"/>
  <c r="Y459"/>
  <c r="Y133"/>
  <c r="Y214"/>
  <c r="Y398"/>
  <c r="Y223"/>
  <c r="Y500"/>
  <c r="Y485"/>
  <c r="Y467"/>
  <c r="Y328"/>
  <c r="Y560"/>
  <c r="Y235"/>
  <c r="Y190"/>
  <c r="Y527"/>
  <c r="Y509"/>
  <c r="Y541"/>
  <c r="Z13"/>
  <c r="Z312"/>
  <c r="Y312"/>
  <c r="Z149"/>
  <c r="Y118"/>
  <c r="Y267"/>
  <c r="Y345"/>
  <c r="Y243"/>
  <c r="Y164"/>
  <c r="Z47"/>
  <c r="Z164"/>
  <c r="Z389"/>
  <c r="Z527"/>
  <c r="Z467"/>
  <c r="Z191"/>
  <c r="Z267"/>
  <c r="Z83"/>
  <c r="Z207"/>
  <c r="Z133"/>
  <c r="Z541"/>
  <c r="Z118"/>
  <c r="Z509"/>
  <c r="Z214"/>
  <c r="Z260"/>
  <c r="Z345"/>
  <c r="Z328"/>
  <c r="Z96"/>
  <c r="Z199"/>
  <c r="Z459"/>
  <c r="Z500"/>
  <c r="Z398"/>
  <c r="Z560"/>
  <c r="Z489"/>
  <c r="Z89"/>
  <c r="Z235"/>
  <c r="Z107"/>
  <c r="AB397"/>
  <c r="AE397" s="1"/>
  <c r="AE398"/>
  <c r="AR398" s="1"/>
  <c r="F398"/>
  <c r="D397"/>
  <c r="F397" s="1"/>
  <c r="H404"/>
  <c r="J404"/>
  <c r="AM397"/>
  <c r="P14" i="28"/>
  <c r="I4" i="27" s="1"/>
  <c r="I14" s="1"/>
  <c r="G26" i="7"/>
  <c r="AC201" i="38" s="1"/>
  <c r="Z499" l="1"/>
  <c r="Y526"/>
  <c r="Y327"/>
  <c r="Y397"/>
  <c r="Y222"/>
  <c r="Y499"/>
  <c r="Z12"/>
  <c r="Z526"/>
  <c r="Z327"/>
  <c r="Z397"/>
  <c r="Z222"/>
  <c r="Z190"/>
  <c r="Z106" s="1"/>
  <c r="AE201"/>
  <c r="AR201" s="1"/>
  <c r="AC199"/>
  <c r="H397"/>
  <c r="J397"/>
  <c r="H398"/>
  <c r="J398"/>
  <c r="AR397"/>
  <c r="J25" i="7"/>
  <c r="G25"/>
  <c r="Z566" i="38" l="1"/>
  <c r="AC190"/>
  <c r="AE190" s="1"/>
  <c r="AR190" s="1"/>
  <c r="AE199"/>
  <c r="AR199" s="1"/>
  <c r="I30" i="10"/>
  <c r="I29"/>
  <c r="I28"/>
  <c r="I27"/>
  <c r="I26"/>
  <c r="I25"/>
  <c r="I24"/>
  <c r="I23"/>
  <c r="I22"/>
  <c r="I21"/>
  <c r="I20"/>
  <c r="I19"/>
  <c r="I18"/>
  <c r="I51" i="12"/>
  <c r="I50"/>
  <c r="I49"/>
  <c r="I48"/>
  <c r="I47"/>
  <c r="I46"/>
  <c r="I45"/>
  <c r="I44"/>
  <c r="I43"/>
  <c r="I42"/>
  <c r="I41"/>
  <c r="I40"/>
  <c r="I39"/>
  <c r="I38"/>
  <c r="I37"/>
  <c r="I36"/>
  <c r="I35"/>
  <c r="I34"/>
  <c r="I33"/>
  <c r="I32"/>
  <c r="I31"/>
  <c r="I30"/>
  <c r="I29"/>
  <c r="I28"/>
  <c r="I27"/>
  <c r="I26"/>
  <c r="I25"/>
  <c r="I24"/>
  <c r="I23"/>
  <c r="I22"/>
  <c r="I21"/>
  <c r="I20"/>
  <c r="I19"/>
  <c r="I18"/>
  <c r="I17"/>
  <c r="I17" i="10"/>
  <c r="I17" i="9"/>
  <c r="I19"/>
  <c r="I18"/>
  <c r="J63" i="8"/>
  <c r="C86" i="27"/>
  <c r="C79"/>
  <c r="C78"/>
  <c r="C77"/>
  <c r="C76"/>
  <c r="C75"/>
  <c r="C74"/>
  <c r="C73"/>
  <c r="C72"/>
  <c r="C71"/>
  <c r="C70"/>
  <c r="C69"/>
  <c r="J67" i="8"/>
  <c r="J66"/>
  <c r="J65"/>
  <c r="J64"/>
  <c r="J62"/>
  <c r="J61"/>
  <c r="J60"/>
  <c r="J59"/>
  <c r="J58"/>
  <c r="J57"/>
  <c r="J56"/>
  <c r="J19"/>
  <c r="J18"/>
  <c r="J17"/>
  <c r="F57"/>
  <c r="G57" s="1"/>
  <c r="AD28" i="38" s="1"/>
  <c r="C56" i="27"/>
  <c r="C55"/>
  <c r="C54"/>
  <c r="G17" i="7"/>
  <c r="E18"/>
  <c r="G18" s="1"/>
  <c r="J18"/>
  <c r="E19"/>
  <c r="G19" s="1"/>
  <c r="J19"/>
  <c r="G20"/>
  <c r="J20"/>
  <c r="G21"/>
  <c r="D248" i="38" s="1"/>
  <c r="J21" i="7"/>
  <c r="E22"/>
  <c r="G22" s="1"/>
  <c r="J22"/>
  <c r="E23"/>
  <c r="G23" s="1"/>
  <c r="J23"/>
  <c r="E24"/>
  <c r="G24" s="1"/>
  <c r="J24"/>
  <c r="J26"/>
  <c r="F248" i="38" l="1"/>
  <c r="D243"/>
  <c r="AC248"/>
  <c r="AE248" s="1"/>
  <c r="AR248" s="1"/>
  <c r="AC171"/>
  <c r="AE171" s="1"/>
  <c r="AR171" s="1"/>
  <c r="AB158"/>
  <c r="AE158" s="1"/>
  <c r="AR158" s="1"/>
  <c r="D158"/>
  <c r="AC315"/>
  <c r="AF565"/>
  <c r="AI565" s="1"/>
  <c r="AF225"/>
  <c r="E561"/>
  <c r="E560" s="1"/>
  <c r="AB69"/>
  <c r="AB561"/>
  <c r="D561"/>
  <c r="D560" s="1"/>
  <c r="AC565"/>
  <c r="C103" i="27"/>
  <c r="F58" i="8"/>
  <c r="G58" s="1"/>
  <c r="C57" i="27"/>
  <c r="D10" i="7"/>
  <c r="D5" s="1"/>
  <c r="C4" i="27" s="1"/>
  <c r="D222" i="38" l="1"/>
  <c r="F222" s="1"/>
  <c r="F243"/>
  <c r="J248"/>
  <c r="H248"/>
  <c r="AF560"/>
  <c r="AC164"/>
  <c r="AE164" s="1"/>
  <c r="AR164" s="1"/>
  <c r="AC243"/>
  <c r="AE243" s="1"/>
  <c r="AR243" s="1"/>
  <c r="F158"/>
  <c r="D149"/>
  <c r="D106" s="1"/>
  <c r="AI225"/>
  <c r="AR225" s="1"/>
  <c r="AF223"/>
  <c r="AE315"/>
  <c r="AR315" s="1"/>
  <c r="AC312"/>
  <c r="F69"/>
  <c r="E47"/>
  <c r="F47" s="1"/>
  <c r="H47" s="1"/>
  <c r="AE69"/>
  <c r="AR69" s="1"/>
  <c r="F561"/>
  <c r="AE561"/>
  <c r="AR561" s="1"/>
  <c r="AB560"/>
  <c r="AC560"/>
  <c r="AE565"/>
  <c r="AR565" s="1"/>
  <c r="N29" i="34"/>
  <c r="M29"/>
  <c r="L29"/>
  <c r="K29"/>
  <c r="J29"/>
  <c r="I29"/>
  <c r="H29"/>
  <c r="G29"/>
  <c r="P29"/>
  <c r="N21" i="31"/>
  <c r="M21"/>
  <c r="L21"/>
  <c r="K21"/>
  <c r="J21"/>
  <c r="I21"/>
  <c r="H21"/>
  <c r="G21"/>
  <c r="F51" i="12"/>
  <c r="F50"/>
  <c r="F49"/>
  <c r="F48"/>
  <c r="F47"/>
  <c r="F46"/>
  <c r="F45"/>
  <c r="F44"/>
  <c r="F43"/>
  <c r="F42"/>
  <c r="F41"/>
  <c r="F40"/>
  <c r="F39"/>
  <c r="F38"/>
  <c r="F37"/>
  <c r="F36"/>
  <c r="F35"/>
  <c r="F34"/>
  <c r="F33"/>
  <c r="F32"/>
  <c r="F31"/>
  <c r="F30"/>
  <c r="F29"/>
  <c r="F28"/>
  <c r="F27"/>
  <c r="F26"/>
  <c r="F25"/>
  <c r="F24"/>
  <c r="F23"/>
  <c r="F22"/>
  <c r="F21"/>
  <c r="F20"/>
  <c r="F19"/>
  <c r="F18"/>
  <c r="F17"/>
  <c r="F30" i="10"/>
  <c r="F29"/>
  <c r="F28"/>
  <c r="D100" i="27" s="1"/>
  <c r="F27" i="10"/>
  <c r="F26"/>
  <c r="D98" i="27" s="1"/>
  <c r="F25" i="10"/>
  <c r="F24"/>
  <c r="F23"/>
  <c r="D95" i="27" s="1"/>
  <c r="F22" i="10"/>
  <c r="D94" i="27" s="1"/>
  <c r="F21" i="10"/>
  <c r="D93" i="27" s="1"/>
  <c r="F20" i="10"/>
  <c r="F19"/>
  <c r="F18"/>
  <c r="F17"/>
  <c r="E366" i="38" s="1"/>
  <c r="F68" i="9"/>
  <c r="F67"/>
  <c r="F66"/>
  <c r="F65"/>
  <c r="F64"/>
  <c r="D74" i="27" s="1"/>
  <c r="F63" i="9"/>
  <c r="D73" i="27" s="1"/>
  <c r="F62" i="9"/>
  <c r="F19"/>
  <c r="F18"/>
  <c r="F17"/>
  <c r="F66" i="8"/>
  <c r="G66" s="1"/>
  <c r="AB28" i="38" s="1"/>
  <c r="G64" i="8"/>
  <c r="G63"/>
  <c r="G61"/>
  <c r="AJ64" i="38" s="1"/>
  <c r="T10" i="4"/>
  <c r="T31" s="1"/>
  <c r="I22" i="27" l="1"/>
  <c r="I25" s="1"/>
  <c r="I27" s="1"/>
  <c r="Y162" i="38"/>
  <c r="Y149" s="1"/>
  <c r="Y106" s="1"/>
  <c r="J243"/>
  <c r="H243"/>
  <c r="J222"/>
  <c r="H222"/>
  <c r="AD317"/>
  <c r="AE317" s="1"/>
  <c r="AR317" s="1"/>
  <c r="D99" i="27"/>
  <c r="AP348" i="38"/>
  <c r="AQ348" s="1"/>
  <c r="E348"/>
  <c r="F348" s="1"/>
  <c r="F366"/>
  <c r="AB366"/>
  <c r="AC106"/>
  <c r="O29" i="34"/>
  <c r="F106" i="38"/>
  <c r="F149"/>
  <c r="H158"/>
  <c r="J158"/>
  <c r="AD357"/>
  <c r="AE357" s="1"/>
  <c r="D102" i="27"/>
  <c r="AB322" i="38"/>
  <c r="D91" i="27"/>
  <c r="AD349" i="38"/>
  <c r="AE349" s="1"/>
  <c r="AR349" s="1"/>
  <c r="D92" i="27"/>
  <c r="AD366" i="38"/>
  <c r="D96" i="27"/>
  <c r="AO357" i="38"/>
  <c r="AQ357" s="1"/>
  <c r="D97" i="27"/>
  <c r="AJ385" i="38"/>
  <c r="D101" i="27"/>
  <c r="AD322" i="38"/>
  <c r="AD312" s="1"/>
  <c r="AD222" s="1"/>
  <c r="D77" i="27"/>
  <c r="AJ350" i="38"/>
  <c r="D70" i="27"/>
  <c r="AC348" i="38"/>
  <c r="D78" i="27"/>
  <c r="AB350" i="38"/>
  <c r="D76" i="27"/>
  <c r="AO350" i="38"/>
  <c r="D71" i="27"/>
  <c r="AD348" i="38"/>
  <c r="D75" i="27"/>
  <c r="AD350" i="38"/>
  <c r="D86" i="27"/>
  <c r="AC366" i="38"/>
  <c r="AB162"/>
  <c r="AE162" s="1"/>
  <c r="AR162" s="1"/>
  <c r="AM64"/>
  <c r="AJ47"/>
  <c r="AC222"/>
  <c r="AF222"/>
  <c r="AF566" s="1"/>
  <c r="AI223"/>
  <c r="AR223" s="1"/>
  <c r="J69"/>
  <c r="J47" s="1"/>
  <c r="H69"/>
  <c r="J561"/>
  <c r="H561"/>
  <c r="D69" i="27"/>
  <c r="AP45" i="38"/>
  <c r="F45"/>
  <c r="D72" i="27"/>
  <c r="AD14" i="38"/>
  <c r="E14"/>
  <c r="F14" s="1"/>
  <c r="D89" i="27"/>
  <c r="AB27" i="38"/>
  <c r="AE27" s="1"/>
  <c r="AR27" s="1"/>
  <c r="F27"/>
  <c r="AB21"/>
  <c r="D13"/>
  <c r="D10" i="12"/>
  <c r="D5" s="1"/>
  <c r="C8" i="27" s="1"/>
  <c r="D10" i="9"/>
  <c r="G60" i="8"/>
  <c r="F67"/>
  <c r="G67" s="1"/>
  <c r="AB29" i="38" s="1"/>
  <c r="D10" i="10"/>
  <c r="D5" s="1"/>
  <c r="C7" i="27" s="1"/>
  <c r="AB64" i="38" l="1"/>
  <c r="AE64" s="1"/>
  <c r="AR64" s="1"/>
  <c r="Y64"/>
  <c r="Y47" s="1"/>
  <c r="AP345"/>
  <c r="AP327" s="1"/>
  <c r="E345"/>
  <c r="E327" s="1"/>
  <c r="F327" s="1"/>
  <c r="J348"/>
  <c r="H348"/>
  <c r="J366"/>
  <c r="H366"/>
  <c r="D12"/>
  <c r="D566" s="1"/>
  <c r="F8" i="27" s="1"/>
  <c r="H149" i="38"/>
  <c r="J149"/>
  <c r="H106"/>
  <c r="J106"/>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AB47" l="1"/>
  <c r="AE47" s="1"/>
  <c r="AR47" s="1"/>
  <c r="F345"/>
  <c r="J345" s="1"/>
  <c r="H327"/>
  <c r="J327"/>
  <c r="AE327"/>
  <c r="AB222"/>
  <c r="AE222" s="1"/>
  <c r="AR222" s="1"/>
  <c r="AE312"/>
  <c r="AR312" s="1"/>
  <c r="AO327"/>
  <c r="AO566" s="1"/>
  <c r="AQ345"/>
  <c r="AM345"/>
  <c r="AJ327"/>
  <c r="AM327" s="1"/>
  <c r="AE345"/>
  <c r="AR350"/>
  <c r="AB106"/>
  <c r="AE106" s="1"/>
  <c r="AR106" s="1"/>
  <c r="AM12"/>
  <c r="AP12"/>
  <c r="AP566" s="1"/>
  <c r="AQ13"/>
  <c r="AB12" l="1"/>
  <c r="AB566" s="1"/>
  <c r="H345"/>
  <c r="AJ566"/>
  <c r="AR345"/>
  <c r="AQ327"/>
  <c r="AR327" s="1"/>
  <c r="AQ12"/>
  <c r="D5" i="9"/>
  <c r="C6" i="27" s="1"/>
  <c r="C80"/>
  <c r="D40" l="1"/>
  <c r="D57" s="1"/>
  <c r="F19" i="8"/>
  <c r="G19" s="1"/>
  <c r="F18"/>
  <c r="G18" s="1"/>
  <c r="Y28" i="38" s="1"/>
  <c r="AD29" l="1"/>
  <c r="AE29" s="1"/>
  <c r="AR29" s="1"/>
  <c r="Y29"/>
  <c r="Y13" s="1"/>
  <c r="Y12" s="1"/>
  <c r="Y566" s="1"/>
  <c r="AC28"/>
  <c r="AE28" s="1"/>
  <c r="AR28" s="1"/>
  <c r="E28"/>
  <c r="F28" s="1"/>
  <c r="AC21"/>
  <c r="D10" i="8"/>
  <c r="D5" s="1"/>
  <c r="C5" i="27" s="1"/>
  <c r="C13" s="1"/>
  <c r="AD13" i="38" l="1"/>
  <c r="AD12" s="1"/>
  <c r="AD566" s="1"/>
  <c r="J28"/>
  <c r="H28"/>
  <c r="F21"/>
  <c r="E13"/>
  <c r="AE21"/>
  <c r="AR21" s="1"/>
  <c r="AC13"/>
  <c r="F560"/>
  <c r="AC12" l="1"/>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R542"/>
  <c r="R541" s="1"/>
  <c r="X542"/>
  <c r="X541" s="1"/>
  <c r="S542"/>
  <c r="S541" s="1"/>
  <c r="N542"/>
  <c r="N541" s="1"/>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Q313"/>
  <c r="Q312" s="1"/>
  <c r="T224"/>
  <c r="T223" s="1"/>
  <c r="P192"/>
  <c r="P191" s="1"/>
  <c r="K329"/>
  <c r="K501"/>
  <c r="K500" s="1"/>
  <c r="S329"/>
  <c r="X224"/>
  <c r="P224"/>
  <c r="P223" s="1"/>
  <c r="AA501"/>
  <c r="T192"/>
  <c r="T191" s="1"/>
  <c r="T190" s="1"/>
  <c r="Q192"/>
  <c r="Q191" s="1"/>
  <c r="N501"/>
  <c r="X501"/>
  <c r="X500" s="1"/>
  <c r="R224"/>
  <c r="U329"/>
  <c r="R346"/>
  <c r="R501"/>
  <c r="L224"/>
  <c r="W192"/>
  <c r="W191" s="1"/>
  <c r="W190" s="1"/>
  <c r="AA329"/>
  <c r="R399"/>
  <c r="M399"/>
  <c r="N399"/>
  <c r="U501"/>
  <c r="U500" s="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Q223" s="1"/>
  <c r="T399"/>
  <c r="T398" s="1"/>
  <c r="L14"/>
  <c r="S501"/>
  <c r="S192"/>
  <c r="O192"/>
  <c r="AA399"/>
  <c r="V501"/>
  <c r="M224"/>
  <c r="K224"/>
  <c r="Q329"/>
  <c r="Q328" s="1"/>
  <c r="N14"/>
  <c r="N192"/>
  <c r="V399"/>
  <c r="P14"/>
  <c r="P13" s="1"/>
  <c r="W329"/>
  <c r="W328" s="1"/>
  <c r="V14"/>
  <c r="V192"/>
  <c r="L192"/>
  <c r="S14"/>
  <c r="L329"/>
  <c r="M541" l="1"/>
  <c r="AA541"/>
  <c r="S527"/>
  <c r="S526" s="1"/>
  <c r="R489"/>
  <c r="P190"/>
  <c r="Q190"/>
  <c r="K527"/>
  <c r="K526" s="1"/>
  <c r="U527"/>
  <c r="U526" s="1"/>
  <c r="K389"/>
  <c r="O500"/>
  <c r="AA527"/>
  <c r="V527"/>
  <c r="V526" s="1"/>
  <c r="AA500"/>
  <c r="L527"/>
  <c r="L526" s="1"/>
  <c r="AA459"/>
  <c r="M509"/>
  <c r="V560"/>
  <c r="K489"/>
  <c r="M383"/>
  <c r="N489"/>
  <c r="O509"/>
  <c r="M459"/>
  <c r="O527"/>
  <c r="O526" s="1"/>
  <c r="R500"/>
  <c r="R509"/>
  <c r="O383"/>
  <c r="S260"/>
  <c r="U389"/>
  <c r="M312"/>
  <c r="X509"/>
  <c r="X499" s="1"/>
  <c r="U489"/>
  <c r="S489"/>
  <c r="U260"/>
  <c r="AA509"/>
  <c r="N509"/>
  <c r="L509"/>
  <c r="L499" s="1"/>
  <c r="O235"/>
  <c r="V500"/>
  <c r="S500"/>
  <c r="S499" s="1"/>
  <c r="N500"/>
  <c r="V509"/>
  <c r="M500"/>
  <c r="AA312"/>
  <c r="K383"/>
  <c r="K509"/>
  <c r="K499" s="1"/>
  <c r="AA560"/>
  <c r="O459"/>
  <c r="X312"/>
  <c r="N383"/>
  <c r="V214"/>
  <c r="U509"/>
  <c r="U499" s="1"/>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X526"/>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M526"/>
  <c r="V13"/>
  <c r="K13"/>
  <c r="AA398"/>
  <c r="U223"/>
  <c r="L398"/>
  <c r="S398"/>
  <c r="M398"/>
  <c r="U328"/>
  <c r="X223"/>
  <c r="U96"/>
  <c r="O328"/>
  <c r="N214"/>
  <c r="K267"/>
  <c r="S467"/>
  <c r="S83"/>
  <c r="S107"/>
  <c r="X164"/>
  <c r="U214"/>
  <c r="AA467"/>
  <c r="M207"/>
  <c r="W164"/>
  <c r="O89"/>
  <c r="L207"/>
  <c r="R389"/>
  <c r="L389"/>
  <c r="O96"/>
  <c r="R526"/>
  <c r="Q12"/>
  <c r="Q222"/>
  <c r="T526"/>
  <c r="Q526"/>
  <c r="V89"/>
  <c r="O149"/>
  <c r="R398"/>
  <c r="X328"/>
  <c r="N13"/>
  <c r="O133"/>
  <c r="L107"/>
  <c r="M389"/>
  <c r="AA96"/>
  <c r="V207"/>
  <c r="W499"/>
  <c r="M13"/>
  <c r="R107"/>
  <c r="W397"/>
  <c r="N164"/>
  <c r="N526"/>
  <c r="X485"/>
  <c r="V164"/>
  <c r="M118"/>
  <c r="AA89"/>
  <c r="M149"/>
  <c r="O214"/>
  <c r="N89"/>
  <c r="S164"/>
  <c r="W12"/>
  <c r="K47"/>
  <c r="K328"/>
  <c r="L485"/>
  <c r="M328"/>
  <c r="AA223"/>
  <c r="X83"/>
  <c r="N149"/>
  <c r="U243"/>
  <c r="X214"/>
  <c r="V133"/>
  <c r="AA118"/>
  <c r="V389"/>
  <c r="O107"/>
  <c r="N96"/>
  <c r="L89"/>
  <c r="K207"/>
  <c r="K199"/>
  <c r="K560"/>
  <c r="S89"/>
  <c r="V96"/>
  <c r="P222"/>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AA207"/>
  <c r="L149"/>
  <c r="K243"/>
  <c r="AA526" l="1"/>
  <c r="S190"/>
  <c r="V190"/>
  <c r="V106" s="1"/>
  <c r="R190"/>
  <c r="R106" s="1"/>
  <c r="M190"/>
  <c r="M106" s="1"/>
  <c r="N190"/>
  <c r="N106" s="1"/>
  <c r="L190"/>
  <c r="L106" s="1"/>
  <c r="O190"/>
  <c r="O106" s="1"/>
  <c r="X190"/>
  <c r="X106" s="1"/>
  <c r="K190"/>
  <c r="K106" s="1"/>
  <c r="AA190"/>
  <c r="M499"/>
  <c r="O499"/>
  <c r="S106"/>
  <c r="AA499"/>
  <c r="R499"/>
  <c r="V499"/>
  <c r="N499"/>
  <c r="AA106"/>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 r="S1" i="22"/>
</calcChain>
</file>

<file path=xl/comments1.xml><?xml version="1.0" encoding="utf-8"?>
<comments xmlns="http://schemas.openxmlformats.org/spreadsheetml/2006/main">
  <authors>
    <author>Relaciones Publicas</author>
  </authors>
  <commentList>
    <comment ref="C10" authorId="0">
      <text>
        <r>
          <rPr>
            <b/>
            <sz val="9"/>
            <color indexed="81"/>
            <rFont val="Tahoma"/>
            <family val="2"/>
          </rPr>
          <t>ESTE NO ES UN RSULTADO DE DISEÑO CURRICULAR</t>
        </r>
        <r>
          <rPr>
            <sz val="9"/>
            <color indexed="81"/>
            <rFont val="Tahoma"/>
            <family val="2"/>
          </rPr>
          <t xml:space="preserve">
</t>
        </r>
      </text>
    </comment>
  </commentList>
</comments>
</file>

<file path=xl/comments2.xml><?xml version="1.0" encoding="utf-8"?>
<comments xmlns="http://schemas.openxmlformats.org/spreadsheetml/2006/main">
  <authors>
    <author>Relaciones Publicas</author>
  </authors>
  <commentList>
    <comment ref="C9" authorId="0">
      <text>
        <r>
          <rPr>
            <b/>
            <sz val="9"/>
            <color indexed="81"/>
            <rFont val="Tahoma"/>
            <family val="2"/>
          </rPr>
          <t>DESARROLLO CURRICULAR</t>
        </r>
        <r>
          <rPr>
            <sz val="9"/>
            <color indexed="81"/>
            <rFont val="Tahoma"/>
            <family val="2"/>
          </rPr>
          <t xml:space="preserve">
</t>
        </r>
      </text>
    </comment>
  </commentList>
</comments>
</file>

<file path=xl/comments3.xml><?xml version="1.0" encoding="utf-8"?>
<comments xmlns="http://schemas.openxmlformats.org/spreadsheetml/2006/main">
  <authors>
    <author>Relaciones Publicas</author>
  </authors>
  <commentList>
    <comment ref="C10" authorId="0">
      <text>
        <r>
          <rPr>
            <b/>
            <sz val="9"/>
            <color indexed="81"/>
            <rFont val="Tahoma"/>
            <family val="2"/>
          </rPr>
          <t xml:space="preserve">DIMENDION DE INVESTIGACION 
</t>
        </r>
        <r>
          <rPr>
            <sz val="9"/>
            <color indexed="81"/>
            <rFont val="Tahoma"/>
            <family val="2"/>
          </rPr>
          <t xml:space="preserve">
</t>
        </r>
      </text>
    </comment>
  </commentList>
</comments>
</file>

<file path=xl/sharedStrings.xml><?xml version="1.0" encoding="utf-8"?>
<sst xmlns="http://schemas.openxmlformats.org/spreadsheetml/2006/main" count="15072" uniqueCount="2312">
  <si>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</si>
  <si>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</si>
  <si>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</si>
  <si>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</si>
  <si>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</si>
  <si>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</si>
  <si>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</si>
  <si>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</si>
  <si>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</si>
  <si>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</si>
  <si>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</si>
  <si>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</si>
  <si>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</si>
  <si>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</si>
  <si>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</si>
  <si>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</si>
  <si>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</si>
  <si>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</si>
  <si>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</si>
  <si>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</si>
  <si>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</si>
  <si>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</si>
  <si>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</si>
  <si>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</si>
  <si>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</si>
  <si>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</si>
  <si>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</si>
  <si>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</si>
  <si>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</si>
  <si>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</si>
  <si>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</si>
  <si>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</si>
  <si>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</si>
  <si>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</si>
  <si>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</si>
  <si>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</si>
  <si>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</si>
  <si>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</si>
  <si>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</si>
  <si>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</si>
  <si>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</si>
  <si>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</si>
  <si>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</si>
  <si>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</si>
  <si>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</si>
  <si>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</si>
  <si>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</si>
  <si>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</si>
  <si>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</si>
  <si>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</si>
  <si>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</si>
  <si>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</si>
  <si>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</si>
  <si>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</si>
  <si>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</si>
  <si>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</si>
  <si>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</si>
  <si>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</si>
  <si>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</si>
  <si>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</si>
  <si>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</si>
  <si>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</si>
  <si>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</si>
  <si>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</si>
  <si>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</si>
  <si>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</si>
  <si>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</si>
  <si>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</si>
  <si>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</si>
  <si>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</si>
  <si>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</si>
  <si>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</si>
  <si>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</si>
  <si>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</si>
  <si>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</si>
  <si>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</si>
  <si>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</si>
  <si>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</si>
  <si>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</si>
  <si>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</si>
  <si>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</si>
  <si>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</si>
  <si>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</si>
  <si>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</si>
  <si>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</si>
  <si>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</si>
  <si>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</si>
  <si>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</si>
  <si>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</si>
  <si>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</si>
  <si>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</si>
  <si>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</si>
  <si>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</si>
  <si>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</si>
  <si>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</si>
  <si>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</si>
  <si>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</si>
  <si>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</si>
  <si>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</si>
  <si>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</si>
  <si>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</si>
  <si>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</si>
  <si>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</si>
  <si>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</si>
  <si>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</si>
  <si>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</si>
  <si>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</si>
  <si>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</si>
  <si>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</si>
  <si>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</si>
  <si>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</si>
  <si>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</si>
  <si>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</si>
  <si>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</si>
  <si>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</si>
  <si>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</si>
  <si>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</si>
  <si>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</si>
  <si>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</si>
  <si>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</si>
  <si>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</si>
  <si>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</si>
  <si>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</si>
  <si>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</si>
  <si>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</si>
  <si>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</si>
  <si>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</si>
  <si>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</si>
  <si>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</si>
  <si>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</si>
  <si>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</si>
  <si>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</si>
  <si>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</si>
  <si>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</si>
  <si>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</si>
  <si>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</si>
  <si>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</si>
  <si>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</si>
  <si>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</si>
  <si>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</si>
  <si>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</si>
  <si>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</si>
  <si>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</si>
  <si>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</si>
  <si>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</si>
  <si>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</si>
  <si>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</si>
  <si>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</si>
  <si>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</si>
  <si>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</si>
  <si>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</si>
  <si>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</si>
  <si>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</si>
  <si>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</si>
  <si>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</si>
  <si>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</si>
  <si>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</si>
  <si>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</si>
  <si>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</si>
  <si>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</si>
  <si>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</si>
  <si>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</si>
  <si>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</si>
  <si>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</si>
  <si>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</si>
  <si>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</si>
  <si>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</si>
  <si>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</si>
  <si>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</si>
  <si>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</si>
  <si>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</si>
  <si>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</si>
  <si>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</si>
  <si>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</si>
  <si>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</si>
  <si>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</si>
  <si>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</si>
  <si>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</si>
  <si>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</si>
  <si>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</si>
  <si>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</si>
  <si>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</si>
  <si>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</si>
  <si>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</si>
  <si>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</si>
  <si>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</si>
  <si>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</si>
  <si>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</si>
  <si>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</si>
  <si>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</si>
  <si>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</si>
  <si>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</si>
  <si>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</si>
  <si>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</si>
  <si>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</si>
  <si>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</si>
  <si>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</si>
  <si>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</si>
  <si>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</si>
  <si>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</si>
  <si>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</si>
  <si>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</si>
  <si>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</si>
  <si>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</si>
  <si>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</si>
  <si>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</si>
  <si>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</si>
  <si>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</si>
  <si>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</si>
  <si>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</si>
  <si>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</si>
  <si>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</si>
  <si>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</si>
  <si>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</si>
  <si>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</si>
  <si>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</si>
  <si>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</si>
  <si>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</si>
  <si>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</si>
  <si>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</si>
  <si>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</si>
  <si>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</si>
  <si>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</si>
  <si>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</si>
  <si>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</si>
  <si>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</si>
  <si>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</si>
  <si>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</si>
  <si>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</si>
  <si>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</si>
  <si>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</si>
  <si>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</si>
  <si>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</si>
  <si>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</si>
  <si>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</si>
  <si>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</si>
  <si>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</si>
  <si>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</si>
  <si>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</si>
  <si>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</si>
  <si>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</si>
  <si>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</si>
  <si>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</si>
  <si>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</si>
  <si>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</si>
  <si>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</si>
  <si>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</si>
  <si>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</si>
  <si>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</si>
  <si>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</si>
  <si>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</si>
  <si>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</si>
  <si>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</si>
  <si>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</si>
  <si>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</si>
  <si>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</si>
  <si>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</si>
  <si>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</si>
  <si>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</si>
  <si>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</si>
  <si>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</si>
  <si>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</si>
  <si>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</si>
  <si>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</si>
  <si>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</si>
  <si>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</si>
  <si>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</si>
  <si>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</si>
  <si>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</si>
  <si>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</si>
  <si>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</si>
  <si>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</si>
  <si>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</si>
  <si>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</si>
  <si>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</si>
  <si>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</si>
  <si>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</si>
  <si>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</si>
  <si>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</si>
  <si>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</si>
  <si>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</si>
  <si>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</si>
  <si>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</si>
  <si>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</si>
  <si>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</si>
  <si>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</si>
  <si>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</si>
  <si>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</si>
  <si>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</si>
  <si>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</si>
  <si>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</si>
  <si>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</si>
  <si>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</si>
  <si>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</si>
  <si>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</si>
  <si>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</si>
  <si>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</si>
  <si>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</si>
  <si>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</si>
  <si>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</si>
  <si>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</si>
  <si>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</si>
  <si>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</si>
  <si>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</si>
  <si>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</si>
  <si>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</si>
  <si>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</si>
  <si>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</si>
  <si>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</si>
  <si>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</si>
  <si>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</si>
  <si>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</si>
  <si>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</si>
  <si>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</si>
  <si>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</si>
  <si>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</si>
  <si>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</si>
  <si>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</si>
  <si>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</si>
  <si>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</si>
  <si>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</si>
  <si>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</si>
  <si>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</si>
  <si>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</si>
  <si>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</si>
  <si>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</si>
  <si>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</si>
  <si>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</si>
  <si>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</si>
  <si>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</si>
  <si>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</si>
  <si>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</si>
  <si>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</si>
  <si>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</si>
  <si>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</si>
  <si>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</si>
  <si>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</si>
  <si>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</si>
  <si>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</si>
  <si>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</si>
  <si>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</si>
  <si>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</si>
  <si>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</si>
  <si>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</si>
  <si>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</si>
  <si>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</si>
  <si>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</si>
  <si>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</si>
  <si>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</si>
  <si>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</si>
  <si>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</si>
  <si>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</si>
  <si>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</si>
  <si>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</si>
  <si>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</si>
  <si>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</si>
  <si>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</si>
  <si>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</si>
  <si>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</si>
  <si>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</si>
  <si>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</si>
  <si>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</si>
  <si>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</si>
  <si>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</si>
  <si>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</si>
  <si>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</si>
  <si>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</si>
  <si>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</si>
  <si>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</si>
  <si>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</si>
  <si>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</si>
  <si>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</si>
  <si>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</si>
  <si>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</si>
  <si>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</si>
  <si>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</si>
  <si>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</si>
  <si>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</si>
  <si>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</si>
  <si>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</si>
  <si>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</si>
  <si>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</si>
  <si>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</si>
  <si>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</si>
  <si>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</si>
  <si>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</si>
  <si>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</si>
  <si>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</si>
  <si>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</si>
  <si>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</si>
  <si>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</si>
  <si>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</si>
  <si>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</si>
  <si>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</si>
  <si>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</si>
  <si>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</si>
  <si>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</si>
  <si>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</si>
  <si>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</si>
  <si>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</si>
  <si>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</si>
  <si>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</si>
  <si>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</si>
  <si>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</si>
  <si>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</si>
  <si>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</si>
  <si>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</si>
  <si>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</si>
  <si>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</si>
  <si>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</si>
  <si>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</si>
  <si>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</si>
  <si>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</si>
  <si>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</si>
  <si>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</si>
  <si>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</si>
  <si>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</si>
  <si>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</si>
  <si>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</si>
  <si>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</si>
  <si>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</si>
  <si>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</si>
  <si>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</si>
  <si>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</si>
  <si>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</si>
  <si>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</si>
  <si>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</si>
  <si>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</si>
  <si>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</si>
  <si>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</si>
  <si>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</si>
  <si>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</si>
  <si>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</si>
  <si>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</si>
  <si>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</si>
  <si>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</si>
  <si>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</si>
  <si>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</si>
  <si>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</si>
  <si>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</si>
  <si>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</si>
  <si>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</si>
  <si>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</si>
  <si>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</si>
  <si>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</si>
  <si>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</si>
  <si>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</si>
  <si>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</si>
  <si>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</si>
  <si>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</si>
  <si>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</si>
  <si>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</si>
  <si>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</si>
  <si>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</si>
  <si>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</si>
  <si>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</si>
  <si>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</si>
  <si>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</si>
  <si>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</si>
  <si>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</si>
  <si>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</si>
  <si>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</si>
  <si>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</si>
  <si>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</si>
  <si>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</si>
  <si>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</si>
  <si>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</si>
  <si>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</si>
  <si>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</si>
  <si>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</si>
  <si>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</si>
  <si>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</si>
  <si>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</si>
  <si>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</si>
  <si>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</si>
  <si>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</si>
  <si>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</si>
  <si>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</si>
  <si>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</si>
  <si>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</si>
  <si>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</si>
  <si>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</si>
  <si>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</si>
  <si>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</si>
  <si>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</si>
  <si>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</si>
  <si>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</si>
  <si>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</si>
  <si>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</si>
  <si>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</si>
  <si>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</si>
  <si>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</si>
  <si>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</si>
  <si>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</si>
  <si>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</si>
  <si>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</si>
  <si>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</si>
  <si>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</si>
  <si>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</si>
  <si>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</si>
  <si>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</si>
  <si>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</si>
  <si>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</si>
  <si>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</si>
  <si>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</si>
  <si>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</si>
  <si>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</si>
  <si>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</si>
  <si>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</si>
  <si>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</si>
  <si>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</si>
  <si>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</si>
  <si>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</si>
  <si>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</si>
  <si>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</si>
  <si>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</si>
  <si>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</si>
  <si>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</si>
  <si>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</si>
  <si>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</si>
  <si>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</si>
  <si>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</si>
  <si>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</si>
  <si>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</si>
  <si>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</si>
  <si>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</si>
  <si>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</si>
  <si>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</si>
  <si>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</si>
  <si>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</si>
  <si>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</si>
  <si>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</si>
  <si>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</si>
  <si>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</si>
  <si>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</si>
  <si>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</si>
  <si>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</si>
  <si>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</si>
  <si>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</si>
  <si>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</si>
  <si>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</si>
  <si>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</si>
  <si>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</si>
  <si>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</si>
  <si>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</si>
  <si>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</si>
  <si>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</si>
  <si>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</si>
  <si>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</si>
  <si>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</si>
  <si>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</si>
  <si>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</si>
  <si>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</si>
  <si>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</si>
  <si>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</si>
  <si>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</si>
  <si>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</si>
  <si>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</si>
  <si>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</si>
  <si>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</si>
  <si>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</si>
  <si>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</si>
  <si>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</si>
  <si>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</si>
  <si>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</si>
  <si>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</si>
  <si>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</si>
  <si>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</si>
  <si>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</si>
  <si>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</si>
  <si>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</si>
  <si>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</si>
  <si>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</si>
  <si>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</si>
  <si>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</si>
  <si>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</si>
  <si>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</si>
  <si>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</si>
  <si>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</si>
  <si>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</si>
  <si>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</si>
  <si>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</si>
  <si>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</si>
  <si>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</si>
  <si>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</si>
  <si>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</si>
  <si>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</si>
  <si>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</si>
  <si>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</si>
  <si>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</si>
  <si>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</si>
  <si>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</si>
  <si>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</si>
  <si>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</si>
  <si>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</si>
  <si>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</si>
  <si>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</si>
  <si>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</si>
  <si>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</si>
  <si>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</si>
  <si>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</si>
  <si>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</si>
  <si>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</si>
  <si>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</si>
  <si>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</si>
  <si>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</si>
  <si>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</si>
  <si>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</si>
  <si>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</si>
  <si>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</si>
  <si>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</si>
  <si>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</si>
  <si>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</si>
  <si>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</si>
  <si>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</si>
  <si>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</si>
  <si>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</si>
  <si>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</si>
  <si>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</si>
  <si>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</si>
  <si>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</si>
  <si>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</si>
  <si>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</si>
  <si>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</si>
  <si>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</si>
  <si>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</si>
  <si>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</si>
  <si>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</si>
  <si>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</si>
  <si>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</si>
  <si>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</si>
  <si>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</si>
  <si>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</si>
  <si>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</si>
  <si>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</si>
  <si>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</si>
  <si>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</si>
  <si>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</si>
  <si>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</si>
  <si>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</si>
  <si>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</si>
  <si>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</si>
  <si>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</si>
  <si>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</si>
  <si>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</si>
  <si>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</si>
  <si>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</si>
  <si>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</si>
  <si>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</si>
  <si>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</si>
  <si>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</si>
  <si>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</si>
  <si>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</si>
  <si>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</si>
  <si>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</si>
  <si>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</si>
  <si>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</si>
  <si>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</si>
  <si>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</si>
  <si>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</si>
  <si>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</si>
  <si>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</si>
  <si>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</si>
  <si>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</si>
  <si>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</si>
  <si>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</si>
  <si>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</si>
  <si>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</si>
  <si>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</si>
  <si>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</si>
  <si>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</si>
  <si>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</si>
  <si>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</si>
  <si>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</si>
  <si>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</si>
  <si>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</si>
  <si>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</si>
  <si>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</si>
  <si>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</si>
  <si>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</si>
  <si>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</si>
  <si>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</si>
  <si>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</si>
  <si>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</si>
  <si>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</si>
  <si>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</si>
  <si>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</si>
  <si>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</si>
  <si>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</si>
  <si>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</si>
  <si>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</si>
  <si>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</si>
  <si>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</si>
  <si>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</si>
  <si>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</si>
  <si>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</si>
  <si>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</si>
  <si>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</si>
  <si>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</si>
  <si>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</si>
  <si>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</si>
  <si>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</si>
  <si>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</si>
  <si>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</si>
  <si>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</si>
  <si>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</si>
  <si>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</si>
  <si>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</si>
  <si>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</si>
  <si>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</si>
  <si>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</si>
  <si>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</si>
  <si>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</si>
  <si>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</si>
  <si>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</si>
  <si>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</si>
  <si>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</si>
  <si>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</si>
  <si>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</si>
  <si>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</si>
  <si>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</si>
  <si>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</si>
  <si>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</si>
  <si>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</si>
  <si>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</si>
  <si>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</si>
  <si>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</si>
  <si>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</si>
  <si>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</si>
  <si>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</si>
  <si>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</si>
  <si>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</si>
  <si>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</si>
  <si>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</si>
  <si>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</si>
  <si>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</si>
  <si>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</si>
  <si>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</si>
  <si>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</si>
  <si>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</si>
  <si>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</si>
  <si>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</si>
  <si>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</si>
  <si>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</si>
  <si>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</si>
  <si>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</si>
  <si>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</si>
  <si>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</si>
  <si>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</si>
  <si>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</si>
  <si>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</si>
  <si>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</si>
  <si>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</si>
  <si>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</si>
  <si>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</si>
  <si>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</si>
  <si>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</si>
  <si>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</si>
  <si>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</si>
  <si>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</si>
  <si>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</si>
  <si>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</si>
  <si>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</si>
  <si>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</si>
  <si>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</si>
  <si>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</si>
  <si>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</si>
  <si>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</si>
  <si>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</si>
  <si>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</si>
  <si>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</si>
  <si>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</si>
  <si>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</si>
  <si>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</si>
  <si>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</si>
  <si>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</si>
  <si>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</si>
  <si>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</si>
  <si>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</si>
  <si>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</si>
  <si>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</si>
  <si>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</si>
  <si>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</si>
  <si>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</si>
  <si>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</si>
  <si>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</si>
  <si>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</si>
  <si>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</si>
  <si>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</si>
  <si>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</si>
  <si>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</si>
  <si>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</si>
  <si>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</si>
  <si>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</si>
  <si>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</si>
  <si>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</si>
  <si>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</si>
  <si>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</si>
  <si>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</si>
  <si>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</si>
  <si>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</si>
  <si>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</si>
  <si>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</si>
  <si>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</si>
  <si>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</si>
  <si>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</si>
  <si>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</si>
  <si>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</si>
  <si>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</si>
  <si>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</si>
  <si>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</si>
  <si>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</si>
  <si>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</si>
  <si>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</si>
  <si>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</si>
  <si>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</si>
  <si>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</si>
  <si>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</si>
  <si>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</si>
  <si>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</si>
  <si>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</si>
  <si>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</si>
  <si>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</si>
  <si>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</si>
  <si>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</si>
  <si>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</si>
  <si>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</si>
  <si>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</si>
  <si>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</si>
  <si>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</si>
  <si>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</si>
  <si>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</si>
  <si>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</si>
  <si>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</si>
  <si>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</si>
  <si>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</si>
  <si>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</si>
  <si>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</si>
  <si>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</si>
  <si>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</si>
  <si>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</si>
  <si>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</si>
  <si>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</si>
  <si>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</si>
  <si>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</si>
  <si>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</si>
  <si>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</si>
  <si>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</si>
  <si>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</si>
  <si>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</si>
  <si>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</si>
  <si>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</si>
  <si>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</si>
  <si>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</si>
  <si>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</si>
  <si>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</si>
  <si>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</si>
  <si>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</si>
  <si>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</si>
  <si>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</si>
  <si>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</si>
  <si>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</si>
  <si>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</si>
  <si>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</si>
  <si>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</si>
  <si>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</si>
  <si>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</si>
  <si>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</si>
  <si>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</si>
  <si>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</si>
  <si>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</si>
  <si>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</si>
  <si>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</si>
  <si>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</si>
  <si>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</si>
  <si>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</si>
  <si>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</si>
  <si>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</si>
  <si>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</si>
  <si>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</si>
  <si>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</si>
  <si>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</si>
  <si>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</si>
  <si>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</si>
  <si>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</si>
  <si>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</si>
  <si>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</si>
  <si>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</si>
  <si>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</si>
  <si>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</si>
  <si>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</si>
  <si>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</si>
  <si>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</si>
  <si>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</si>
  <si>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</si>
  <si>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</si>
  <si>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</si>
  <si>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</si>
  <si>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</si>
  <si>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</si>
  <si>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</si>
  <si>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</si>
  <si>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</si>
  <si>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</si>
  <si>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</si>
  <si>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</si>
  <si>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</si>
  <si>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</si>
  <si>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</si>
  <si>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</si>
  <si>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</si>
  <si>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</si>
  <si>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</si>
  <si>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</si>
  <si>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</si>
  <si>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</si>
  <si>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</si>
  <si>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</si>
  <si>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</si>
  <si>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</si>
  <si>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</si>
  <si>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</si>
  <si>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</si>
  <si>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</si>
  <si>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</si>
  <si>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</si>
  <si>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</si>
  <si>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</si>
  <si>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</si>
  <si>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</si>
  <si>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</si>
  <si>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</si>
  <si>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</si>
  <si>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</si>
  <si>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</si>
  <si>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</si>
  <si>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</si>
  <si>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</si>
  <si>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</si>
  <si>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</si>
  <si>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</si>
  <si>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</si>
  <si>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</si>
  <si>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</si>
  <si>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</si>
  <si>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</si>
  <si>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</si>
  <si>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</si>
  <si>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</si>
  <si>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</si>
  <si>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</si>
  <si>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</si>
  <si>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</si>
  <si>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</si>
  <si>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</si>
  <si>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</si>
  <si>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</si>
  <si>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</si>
  <si>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</si>
  <si>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</si>
  <si>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</si>
  <si>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</si>
  <si>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</si>
  <si>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</si>
  <si>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</si>
  <si>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</si>
  <si>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</si>
  <si>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</si>
  <si>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</si>
  <si>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</si>
  <si>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</si>
  <si>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</si>
  <si>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</si>
  <si>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</si>
  <si>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</si>
  <si>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</si>
  <si>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</si>
  <si>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</si>
  <si>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</si>
  <si>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</si>
  <si>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</si>
  <si>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</si>
  <si>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</si>
  <si>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</si>
  <si>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</si>
  <si>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</si>
  <si>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</si>
  <si>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</si>
  <si>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</si>
  <si>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</si>
  <si>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</si>
  <si>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</si>
  <si>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</si>
  <si>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</si>
  <si>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</si>
  <si>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</si>
  <si>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</si>
  <si>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</si>
  <si>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</si>
  <si>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</si>
  <si>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</si>
  <si>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</si>
  <si>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</si>
  <si>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</si>
  <si>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</si>
  <si>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</si>
  <si>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</si>
  <si>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</si>
  <si>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</si>
  <si>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</si>
  <si>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</si>
  <si>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</si>
  <si>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</si>
  <si>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</si>
  <si>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</si>
  <si>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</si>
  <si>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</si>
  <si>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</si>
  <si>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</si>
  <si>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</si>
  <si>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</si>
  <si>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</si>
  <si>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</si>
  <si>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</si>
  <si>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</si>
  <si>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</si>
  <si>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</si>
  <si>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</si>
  <si>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</si>
  <si>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</si>
  <si>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</si>
  <si>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</si>
  <si>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</si>
  <si>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</si>
  <si>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</si>
  <si>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</si>
  <si>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</si>
  <si>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</si>
  <si>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</si>
  <si>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</si>
  <si>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</si>
  <si>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</si>
  <si>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</si>
  <si>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</si>
  <si>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</si>
  <si>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</si>
  <si>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</si>
  <si>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</si>
  <si>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</si>
  <si>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</si>
  <si>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</si>
  <si>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</si>
  <si>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</si>
  <si>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</si>
  <si>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</si>
  <si>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</si>
  <si>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</si>
  <si>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</si>
  <si>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</si>
  <si>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</si>
  <si>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</si>
  <si>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</si>
  <si>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</si>
  <si>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</si>
  <si>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</si>
  <si>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</si>
  <si>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</si>
  <si>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</si>
  <si>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</si>
  <si>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</si>
  <si>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</si>
  <si>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</si>
  <si>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</si>
  <si>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</si>
  <si>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</si>
  <si>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</si>
  <si>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</si>
  <si>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</si>
  <si>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</si>
  <si>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</si>
  <si>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</si>
  <si>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</si>
  <si>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</si>
  <si>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</si>
  <si>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</si>
  <si>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</si>
  <si>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</si>
  <si>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</si>
  <si>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</si>
  <si>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</si>
  <si>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</si>
  <si>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</si>
  <si>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</si>
  <si>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</si>
  <si>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</si>
  <si>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</si>
  <si>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</si>
  <si>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</si>
  <si>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</si>
  <si>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</si>
  <si>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</si>
  <si>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</si>
  <si>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</si>
  <si>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</si>
  <si>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</si>
  <si>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</si>
  <si>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</si>
  <si>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</si>
  <si>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</si>
  <si>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</si>
  <si>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</si>
  <si>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</si>
  <si>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</si>
  <si>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</si>
  <si>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</si>
  <si>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</si>
  <si>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</si>
  <si>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</si>
  <si>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</si>
  <si>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</si>
  <si>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</si>
  <si>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</si>
  <si>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</si>
  <si>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</si>
  <si>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</si>
  <si>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</si>
  <si>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</si>
  <si>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</si>
  <si>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</si>
  <si>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</si>
  <si>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</si>
  <si>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</si>
  <si>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</si>
  <si>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</si>
  <si>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</si>
  <si>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</si>
  <si>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</si>
  <si>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</si>
  <si>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</si>
  <si>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</si>
  <si>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</si>
  <si>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</si>
  <si>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</si>
  <si>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</si>
  <si>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</si>
  <si>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</si>
  <si>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</si>
  <si>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</si>
  <si>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</si>
  <si>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</si>
  <si>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</si>
  <si>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</si>
  <si>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</si>
  <si>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</si>
  <si>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</si>
  <si>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</si>
  <si>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</si>
  <si>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</si>
  <si>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</si>
  <si>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</si>
  <si>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</si>
  <si>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</si>
  <si>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</si>
  <si>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</si>
  <si>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</si>
  <si>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</si>
  <si>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</si>
  <si>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</si>
  <si>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</si>
  <si>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</si>
  <si>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</si>
  <si>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</si>
  <si>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</si>
  <si>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</si>
  <si>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</si>
  <si>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</si>
  <si>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</si>
  <si>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</si>
  <si>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</si>
  <si>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</si>
  <si>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</si>
  <si>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</si>
  <si>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</si>
  <si>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</si>
  <si>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</si>
  <si>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</si>
  <si>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</si>
  <si>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</si>
  <si>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</si>
  <si>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</si>
  <si>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</si>
  <si>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</si>
  <si>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</si>
  <si>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</si>
  <si>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</si>
  <si>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</si>
  <si>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</si>
  <si>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</si>
  <si>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</si>
  <si>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</si>
  <si>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</si>
  <si>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</si>
  <si>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</si>
  <si>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</si>
  <si>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</si>
  <si>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</si>
  <si>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</si>
  <si>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</si>
  <si>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</si>
  <si>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</si>
  <si>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</si>
  <si>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</si>
  <si>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</si>
  <si>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</si>
  <si>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</si>
  <si>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</si>
  <si>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</si>
  <si>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</si>
  <si>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</si>
  <si>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</si>
  <si>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</si>
  <si>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</si>
  <si>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</si>
  <si>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</si>
  <si>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</si>
  <si>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</si>
  <si>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</si>
  <si>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</si>
  <si>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</si>
  <si>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</si>
  <si>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</si>
  <si>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</si>
  <si>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</si>
  <si>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</si>
  <si>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</si>
  <si>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</si>
  <si>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</si>
  <si>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</si>
  <si>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</si>
  <si>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</si>
  <si>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</si>
  <si>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</si>
  <si>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</si>
  <si>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</si>
  <si>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</si>
  <si>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</si>
  <si>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</si>
  <si>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</si>
  <si>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</si>
  <si>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</si>
  <si>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</si>
  <si>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</si>
  <si>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</si>
  <si>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</si>
  <si>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</si>
  <si>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</si>
  <si>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</si>
  <si>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</si>
  <si>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</si>
  <si>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</si>
  <si>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</si>
  <si>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</si>
  <si>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</si>
  <si>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</si>
  <si>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</si>
  <si>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</si>
  <si>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</si>
  <si>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</si>
  <si>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</si>
  <si>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</si>
  <si>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</si>
  <si>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</si>
  <si>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</si>
  <si>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</si>
  <si>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</si>
  <si>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</si>
  <si>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</si>
  <si>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</si>
  <si>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</si>
  <si>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</si>
  <si>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</si>
  <si>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</si>
  <si>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</si>
  <si>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</si>
  <si>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</si>
  <si>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</si>
  <si>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</si>
  <si>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</si>
  <si>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</si>
  <si>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</si>
  <si>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</si>
  <si>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</si>
  <si>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</si>
  <si>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</si>
  <si>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</si>
  <si>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</si>
  <si>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</si>
  <si>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</si>
  <si>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</si>
  <si>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</si>
  <si>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</si>
  <si>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</si>
  <si>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</si>
  <si>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</si>
  <si>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</si>
  <si>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</si>
  <si>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</si>
  <si>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</si>
  <si>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</si>
  <si>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</si>
  <si>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</si>
  <si>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</si>
  <si>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</si>
  <si>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</si>
  <si>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</si>
  <si>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</si>
  <si>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</si>
  <si>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</si>
  <si>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</si>
  <si>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</si>
  <si>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</si>
  <si>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</si>
  <si>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</si>
  <si>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</si>
  <si>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</si>
  <si>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</si>
  <si>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</si>
  <si>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</si>
  <si>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</si>
  <si>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</si>
  <si>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</si>
  <si>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</si>
  <si>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</si>
  <si>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</si>
  <si>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</si>
  <si>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</si>
  <si>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</si>
  <si>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</si>
  <si>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</si>
  <si>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</si>
  <si>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</si>
  <si>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</si>
  <si>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</si>
  <si>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</si>
  <si>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</si>
  <si>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</si>
  <si>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</si>
  <si>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</si>
  <si>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</si>
  <si>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</si>
  <si>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</si>
  <si>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</si>
  <si>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</si>
  <si>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</si>
  <si>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</si>
  <si>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</si>
  <si>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</si>
  <si>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</si>
  <si>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</si>
  <si>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</si>
  <si>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</si>
  <si>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</si>
  <si>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</si>
  <si>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</si>
  <si>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</si>
  <si>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</si>
  <si>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</si>
  <si>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</si>
  <si>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</si>
  <si>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</si>
  <si>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</si>
  <si>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</si>
  <si>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</si>
  <si>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</si>
  <si>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</si>
  <si>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</si>
  <si>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</si>
  <si>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</si>
  <si>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</si>
  <si>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</si>
  <si>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</si>
  <si>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</si>
  <si>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</si>
  <si>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</si>
  <si>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</si>
  <si>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</si>
  <si>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</si>
  <si>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</si>
  <si>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</si>
  <si>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</si>
  <si>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</si>
  <si>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</si>
  <si>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</si>
  <si>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</si>
  <si>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</si>
  <si>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</si>
  <si>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</si>
  <si>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</si>
  <si>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</si>
  <si>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</si>
  <si>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</si>
  <si>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</si>
  <si>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</si>
  <si>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</si>
  <si>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</si>
  <si>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</si>
  <si>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</si>
  <si>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</si>
  <si>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</si>
  <si>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</si>
  <si>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</si>
  <si>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</si>
  <si>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</si>
  <si>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</si>
  <si>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</si>
  <si>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</si>
  <si>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</si>
  <si>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</si>
  <si>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</si>
  <si>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</si>
  <si>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</si>
  <si>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</si>
  <si>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</si>
  <si>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</si>
  <si>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</si>
  <si>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</si>
  <si>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</si>
  <si>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</si>
  <si>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</si>
  <si>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</si>
  <si>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</si>
  <si>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</si>
  <si>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</si>
  <si>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</si>
  <si>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</si>
  <si>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</si>
  <si>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</si>
  <si>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</si>
  <si>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</si>
  <si>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</si>
  <si>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</si>
  <si>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</si>
  <si>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</si>
  <si>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</si>
  <si>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</si>
  <si>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</si>
  <si>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</si>
  <si>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</si>
  <si>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</si>
  <si>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</si>
  <si>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</si>
  <si>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</si>
  <si>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</si>
  <si>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</si>
  <si>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</si>
  <si>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</si>
  <si>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</si>
  <si>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Inserción laboral</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</si>
  <si>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</si>
  <si>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</si>
  <si>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</si>
  <si>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</si>
  <si>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</si>
  <si>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</si>
  <si>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</si>
  <si>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</si>
  <si>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</si>
  <si>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</si>
  <si>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</si>
  <si>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</si>
  <si>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</si>
  <si>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</si>
  <si>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</si>
  <si>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</si>
  <si>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</si>
  <si>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</si>
  <si>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</si>
  <si>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</si>
  <si>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</si>
  <si>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</si>
  <si>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</si>
  <si>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</si>
  <si>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</si>
  <si>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</si>
  <si>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</si>
  <si>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</si>
  <si>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</si>
  <si>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</si>
  <si>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</si>
  <si>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</si>
  <si>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</si>
  <si>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</si>
  <si>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</si>
  <si>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</si>
  <si>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Pedagógica</t>
  </si>
  <si>
    <t xml:space="preserve">Comunicación </t>
  </si>
  <si>
    <t>Tecnológica</t>
  </si>
  <si>
    <t>Organizacional</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</si>
  <si>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</si>
  <si>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</si>
  <si>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</si>
  <si>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</si>
  <si>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</si>
  <si>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</si>
  <si>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</si>
  <si>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1.1.1.1</t>
  </si>
  <si>
    <t>1.1.1.2</t>
  </si>
  <si>
    <t>Gestionar los insumos necesarios para operativizar el rediseño curricular de la Carrera de Odontologia</t>
  </si>
  <si>
    <t>Contar con un nuevo plan de estudios para la Carrera de Odontologia acorde a las necesidades actuales en la formacion de profesionales de las ciencias odontologicas.</t>
  </si>
  <si>
    <t>Nuevo plan de estudios de la Carrera de Odontologia</t>
  </si>
  <si>
    <t>adquisicion de equipo que permita el correcto desarrollo academico de la Carrera de Odontolgia</t>
  </si>
  <si>
    <t>1.1.2.1</t>
  </si>
  <si>
    <t>1.1.1.3</t>
  </si>
  <si>
    <t>Proporsionar las condiciones de equipamiento e infraestructura adecuada para la implementacion del nuevo plan de estudios de la Carreara de Odontologia</t>
  </si>
  <si>
    <t>Direccionar el proceso de formulacion y desarrollo del proceso diagnostico y elaboracion de plan de estudio de carreras tecnicas en la facultad de odontologia</t>
  </si>
  <si>
    <t>contratacion de experto en diseño curricular</t>
  </si>
  <si>
    <t>1.1.2.2</t>
  </si>
  <si>
    <t>Gestionar la habilitacion de Correos institucionales a docentes y estudiantes que partticipan en iniciativa de virtualizacion asignaturas de la Carreara de Odontologia</t>
  </si>
  <si>
    <t>Contar con docentes preparados en el manejo de la plataforma virtual como herramienta de apoyo en sus actividades didacticas es fundamental fortalecer el desarrollo de componentes virtuales en las diferentes asignaturas de la Carrera de Odontología, donde la naturaleza de la clase lo permita.</t>
  </si>
  <si>
    <t>Docentes de la Facultad de odontologia</t>
  </si>
  <si>
    <t xml:space="preserve">La activación de los correos institucionales es indispensable para el uso de la plataforma virtual como apoyo en el desarrollo de actividasdes academicas </t>
  </si>
  <si>
    <t>Docentes y estudiantes de la Facultad de Odontologia.</t>
  </si>
  <si>
    <t>Que docentes y estudiantes de sus asignaturas cuenten con su correo institucional habilitado para el desarrollo del proceso de virtualización de asignaturas de la Carrera de Odontología.</t>
  </si>
  <si>
    <t>Taller para capacitar a docentes en el uso de la plataforma virtual de la UNAH.</t>
  </si>
  <si>
    <t>Docentes capacitados en proceso de virtualización como herramienta de apoyo en su trabajo académico.</t>
  </si>
  <si>
    <t>Número de docentes y estudiantes con correos institucionales habilitados para este proceso.</t>
  </si>
  <si>
    <t>Gestionar la contratación de experto en diseño curricular de Carreras Tecnicas</t>
  </si>
  <si>
    <t>2.1.1.1</t>
  </si>
  <si>
    <t>2.1.1.2</t>
  </si>
  <si>
    <t>2.1.1.3</t>
  </si>
  <si>
    <t>2.1.1.4</t>
  </si>
  <si>
    <t>Dos proyectos de investigación por carga academica del departamento de Estomatologia.</t>
  </si>
  <si>
    <t>2.2.1.1</t>
  </si>
  <si>
    <t>2.3.1.1</t>
  </si>
  <si>
    <t>2.3.1.2</t>
  </si>
  <si>
    <t>2.3.2.1</t>
  </si>
  <si>
    <t>3.1.1.1</t>
  </si>
  <si>
    <t>3.1.2.1</t>
  </si>
  <si>
    <t>3.2.1.1</t>
  </si>
  <si>
    <t>3.2.1.2</t>
  </si>
  <si>
    <t>3.3.1.1</t>
  </si>
  <si>
    <t>3.3.1.2</t>
  </si>
  <si>
    <t>3.4.1.1</t>
  </si>
  <si>
    <t>Conformación de comité de vinculación de la Facultad de Odontología</t>
  </si>
  <si>
    <t>3.6.1.1</t>
  </si>
  <si>
    <t>3.7.1.1</t>
  </si>
  <si>
    <t>4.1.1.1</t>
  </si>
  <si>
    <t>Gestión para apertura de becas a docentes de Facultad de Odontologia en el marco del relevo generacional docente.</t>
  </si>
  <si>
    <t>4.1.1.2</t>
  </si>
  <si>
    <t>4.1.1.3</t>
  </si>
  <si>
    <t>Seminario de actualización en la propia diciplina para docentes de los diferentes departamentos</t>
  </si>
  <si>
    <t>Gestión para la colaboración y patrocinio de actividades de Actualización en las Ciencias Odontologicas.</t>
  </si>
  <si>
    <t>4.1.1.4</t>
  </si>
  <si>
    <t>Gestion para el desarrollo de seminarios y charlas en el area pedagogica.</t>
  </si>
  <si>
    <t>4.1.1.5</t>
  </si>
  <si>
    <t>Fortalecimiento de competencias pedagogicas en un entrono virtual</t>
  </si>
  <si>
    <t>4.1.1.6</t>
  </si>
  <si>
    <t>5.1.1.1</t>
  </si>
  <si>
    <t>5.1.1.2</t>
  </si>
  <si>
    <t>Desarrollo y promosión de servicios de asistencia Psicologica a estudiantes de la Facultad de Odontología.</t>
  </si>
  <si>
    <t>5.2.1.1</t>
  </si>
  <si>
    <t>Promosión programa de salud oral para estudiantes de nuevo ingreso a la Facultad de Odontologia.</t>
  </si>
  <si>
    <t>5.3.1.1</t>
  </si>
  <si>
    <t>Gestion para desarrollar Olimpiadas Odontologicas con la participoacion de las diferentes facultades de Odontologia del pais.</t>
  </si>
  <si>
    <t>5.3.1.2</t>
  </si>
  <si>
    <t>Promosionar Actividades Deportivas con estudiantes de UNAH, UNICAH y UNiTEC</t>
  </si>
  <si>
    <t>5.4.1.1</t>
  </si>
  <si>
    <t>Conformar comité de apoyo academico con estudiantes de excelencia academica de la Facultad de Odontologia.</t>
  </si>
  <si>
    <t>5.4.1.2</t>
  </si>
  <si>
    <t>Gestión para capacitar a comité de apoyo academico.</t>
  </si>
  <si>
    <t>5.5.1.1</t>
  </si>
  <si>
    <t>5.5.1.2</t>
  </si>
  <si>
    <t>Proceso de selección de candidatos a programa de postgrado de la Facultad de Odontología</t>
  </si>
  <si>
    <t>5.5.1.3</t>
  </si>
  <si>
    <t>Desarrollo de programa de Postgrado de la Facultad de Odontología</t>
  </si>
  <si>
    <t>7.1.1.1</t>
  </si>
  <si>
    <t>7.2.1.1</t>
  </si>
  <si>
    <t>7.3.1.1</t>
  </si>
  <si>
    <t>6.1.1.1</t>
  </si>
  <si>
    <t>Gestion para desarrolla convenios espesificos con otras universiades.</t>
  </si>
  <si>
    <t>6.2.1.1</t>
  </si>
  <si>
    <t>Impulsar la implementación de Carreras Técnicas de la Facultad de Odontología</t>
  </si>
  <si>
    <t>3.3.1.3</t>
  </si>
  <si>
    <t>8.3.1.1</t>
  </si>
  <si>
    <t>8.1.1.1</t>
  </si>
  <si>
    <t>Gestión para apoyo tecnológico en el Sistema de Gestión de Calidad en Servicios Clínicos</t>
  </si>
  <si>
    <t>8.1.1.2</t>
  </si>
  <si>
    <t>8.2.1.1</t>
  </si>
  <si>
    <t xml:space="preserve">Implementación de nuevo sistema de expediente clinico </t>
  </si>
  <si>
    <t>9.1.1.1</t>
  </si>
  <si>
    <t>9.1.1.2</t>
  </si>
  <si>
    <t>10.1.1.1</t>
  </si>
  <si>
    <t>Desarrollo de plan de estudios postgrado de Endodoncia</t>
  </si>
  <si>
    <t>10.1.1.2</t>
  </si>
  <si>
    <t>Desarrollo de plan de estudios de Postgrado de Odontopediatria</t>
  </si>
  <si>
    <t>10.2.1.1</t>
  </si>
  <si>
    <t>10.3.1.1.</t>
  </si>
  <si>
    <t>10.4.1.1</t>
  </si>
  <si>
    <t>Gestión para la colaboración en el proceso de construcción de los Postgrados de Endodoncia y Odontopediatria en conjunto con la Universidad de Panamá.</t>
  </si>
  <si>
    <t>10.5.1.1</t>
  </si>
  <si>
    <t>10.5.1.2</t>
  </si>
  <si>
    <t>10.2.1.2</t>
  </si>
  <si>
    <t>Inicio de Postgrado de Maestria en Admistración de Clínicas Odontológicas</t>
  </si>
  <si>
    <t>Gestión para la aprobación de los programas de postgrado desarrollados por la Facultad de Odontología.</t>
  </si>
  <si>
    <t>10.2.1.3</t>
  </si>
  <si>
    <t>Apertura de Postgrado de Maestria en Operatoria Dental.</t>
  </si>
  <si>
    <t>15.1.1.1</t>
  </si>
  <si>
    <t>15.2.1.1</t>
  </si>
  <si>
    <t>17.4.1.1</t>
  </si>
  <si>
    <t>17.2.1.1</t>
  </si>
  <si>
    <t>17.1.1.1</t>
  </si>
  <si>
    <t>17.1.2.1</t>
  </si>
  <si>
    <t>Gestionar el Fortalecimiento de la cobertura de Señal inlambrica de internet dentro del edificio de la Facultad de Odontología.</t>
  </si>
  <si>
    <t>11.4.1.1</t>
  </si>
  <si>
    <t>12.1.1.1</t>
  </si>
  <si>
    <t>Apoyar la extencion de horarios de clínicas para satisfacer las necesidades de los estudiantes en los procesos de matricula y oferta académica.</t>
  </si>
  <si>
    <t xml:space="preserve">Apertura de nuevas secciones en horarios extendidos de clínicas </t>
  </si>
  <si>
    <t>12.1.1.2</t>
  </si>
  <si>
    <t xml:space="preserve">Fortalecer el mantenimiento del equipo Medico odontologico de la Facultad de Odontología. </t>
  </si>
  <si>
    <t xml:space="preserve">Servicios profesionles de ingeniero Biomedico. </t>
  </si>
  <si>
    <t>Implementación de rediseño curricular de la carrera de odontologia</t>
  </si>
  <si>
    <t>3.1.2.2</t>
  </si>
  <si>
    <t>11.2.1.1</t>
  </si>
  <si>
    <t>compra de repuestos varios para las unidades dentales y compresores e aire.</t>
  </si>
  <si>
    <t>Se ha evidenciado la necesidad de una reforma en el plan de estudios de la Carreara de Odontologia, uno de los cambios mas necesarios es el retorno a la formacion en periodos semestrales, esto es apoyado con las reviciones y actualizaciones en la tematica desarrollada en las asignaturas y requerida por las asignaturas que se reestructuran o se incorporan al nuevo plan de estudios.</t>
  </si>
  <si>
    <t>Estudiantes de la Carreara de Odontologia</t>
  </si>
  <si>
    <t>Comision y subcomision de Desarrollo Curricular</t>
  </si>
  <si>
    <t>Plan de estudio aprobado por autoridades Universitarias</t>
  </si>
  <si>
    <t xml:space="preserve">La gestión para el acondicionamiento requerido por las revisiones de los contenidos programaticos de las asignaturas, sera necesaria la busqueda de apoyo financiero indispensable para proporcionar el equipo </t>
  </si>
  <si>
    <t>Las orientaciones y direccinamiento que proporciones un experto en desarrollo crricular son indidpensables para alcanzar el objetivo de desarrollar Carrearas Tecnicas en esta Facuiltad de Odontologia.</t>
  </si>
  <si>
    <t xml:space="preserve">Procesos de licitaciones de equipo, procesos de recepción de donaciones </t>
  </si>
  <si>
    <t>Avances presentados en el proceso de Desarrollo Curricular de Carreras Tecnicas</t>
  </si>
  <si>
    <t>Estudiantes de la Carrera de Ododntología</t>
  </si>
  <si>
    <t>Jovenes con Educacion Media completa.</t>
  </si>
  <si>
    <t>Decanato, Administración</t>
  </si>
  <si>
    <t>Comité Desarrollo Curricular Carrera Tecnica.</t>
  </si>
  <si>
    <t>Asignaturas involucradas en procesos de virtualización</t>
  </si>
  <si>
    <t>Docentes de cada asignatura donde se utiliza la platraforma virtual</t>
  </si>
  <si>
    <t>Número de docentes capacitados en virtualización de asignaturas</t>
  </si>
  <si>
    <t>Calendarizacion de seminarios a docentes de la Facultad de Odontiología.</t>
  </si>
  <si>
    <t>Jefaturas de deparatamento</t>
  </si>
  <si>
    <t>Dos proyectos de investigación por carga académica del departamento de Odontologia Preventiva y Social</t>
  </si>
  <si>
    <t>Aprobacion de proyecto por parate de DICU</t>
  </si>
  <si>
    <t>Un proyecto de investigación por carga académica del departamento de Odontología Restauradora</t>
  </si>
  <si>
    <t>Gestionar publicación de Investigaciones desarrolladas en la Facultad de Odontologia por medios electronicos.</t>
  </si>
  <si>
    <t>Apoyar el aporte cientifico desde la Facultad de Odontología.</t>
  </si>
  <si>
    <t>Incrementar la producción de proyectos de investigación a lo interno de la Facultad de Odontología.</t>
  </si>
  <si>
    <t>Investigaciones publicadas en medios virtuales.</t>
  </si>
  <si>
    <t>Socialización de los aportes científicos producidos por la Facultad de Odontología por medios electronicos y virtuales.</t>
  </si>
  <si>
    <t>Seminario de Metodología de la Investigación a estudiantes que inician su proceso de pasantias.</t>
  </si>
  <si>
    <t>Seminario de metodología de la investigación de casos clínicos a estudiantes de la asignatura de Clínica Integral</t>
  </si>
  <si>
    <t>Fortalecer las competencias en investigacion a los estudiantes de 5to año, previo a su experiencia de servicio Social.</t>
  </si>
  <si>
    <t xml:space="preserve">Desarrollar interes y competencias en documentacion de Casos Clinicos. </t>
  </si>
  <si>
    <t>Incrementar competencias en Investigación Científica a docentes de la Facultad de Odontología</t>
  </si>
  <si>
    <t>El fortalecimiento de las competencias en Investigación Científica en los docentes es un paso obligado si nuestro objetivo en desarrollar en los estudiantes estas habilidades y ademas incrementar la producción  de investigaciones originales enmarcadas en las líneas de investigación definidas por nuestra realidad y necesidad nacional.</t>
  </si>
  <si>
    <t>Decanato, Coordinación de Postgrado</t>
  </si>
  <si>
    <t>Docentes de la Facultad de Odontología</t>
  </si>
  <si>
    <t>Matricula en programa de Elevación Académica.</t>
  </si>
  <si>
    <t>Estudiantes de Clinica Integral</t>
  </si>
  <si>
    <t>Estudiantes matriculados en Clinica Integral</t>
  </si>
  <si>
    <t>Estudiantes de Cljnicas Estomatologicas</t>
  </si>
  <si>
    <t>Estudiantes matriculados en Clinica Estomatología.</t>
  </si>
  <si>
    <t>Gestion de Investigación Cientifica Facultad de Odontología y Jefatura Departamento de Estomatologia</t>
  </si>
  <si>
    <t>Gestion de Investigación Cientifica Facultad de Odontología y Jefatura Departamento de Restauradora.</t>
  </si>
  <si>
    <t>Necesidad de desarrollar competencias en la correcta formulacion y doculmentacion de casos clinicos en estudiantes de ultimo año</t>
  </si>
  <si>
    <t>Poder fortalecer su dominio en el desarrollo del metodo cientifico y experiencias en proyectos de investigación.</t>
  </si>
  <si>
    <t>Un proyecto de investigacion por Beca de Investigación del departamento de Odontología Restauradora</t>
  </si>
  <si>
    <t>Aprobación de proyecto de investigación por carga académica</t>
  </si>
  <si>
    <t>Aprobación de proyecto por beca de investigación.</t>
  </si>
  <si>
    <t>Es necesario incrementar la participación de docentes en proyectos de investigación para motivar al estudiantes a participar activamente en proyectos de investigación.</t>
  </si>
  <si>
    <t xml:space="preserve">Socializar los resultados y hallazgos de los proyectos de investigacion es compartir y socializar el conocimiento. </t>
  </si>
  <si>
    <t>documento publicado en sitios web oficiales y autorizados por DICU</t>
  </si>
  <si>
    <t>Estudiantes de la Facultad de Odontolgía</t>
  </si>
  <si>
    <t>Docentes y estudiantes de la asignatura de Odontología sanitaria, Epidemiologia y Metodologia de la Investigación.</t>
  </si>
  <si>
    <t>Docentes y estudiantes de la asignatura de Anatomia y modela Dental, Clinica de Cirugia Bucal.</t>
  </si>
  <si>
    <t>Docentes de la asignatura de Operatoria</t>
  </si>
  <si>
    <t>Docentes y estudiantes de la Asignatura de Estomatología, Terapeutica Aplicada.</t>
  </si>
  <si>
    <t>Jefe del Departamento de Preventiva, Docentes de la asignatuira de Odontologia Sanitaria, Epidemiologia, Metodologia de la Investigación.</t>
  </si>
  <si>
    <t>Jefe del Deparatamento de Estomatologia, Restauradora y Docentes de las asignaturas de Anatomia y Modelado Dental, Cirugia Bucal.</t>
  </si>
  <si>
    <t>Jefe del departamento de Restauradora, docentes de la Asignatura de Operatoria.</t>
  </si>
  <si>
    <t>Jefe del Departamemnto de Estomatologia, docente de las asignaturas de Estomatología, Terapeutica Aplicada.</t>
  </si>
  <si>
    <t xml:space="preserve">Jefaturas de Departamentos, Jefatuar de Gestión de Investigación de Investigación cientifica, </t>
  </si>
  <si>
    <t>Convenios firmados o en proceso de ser aprobados y firmados</t>
  </si>
  <si>
    <t>Docentes en programas de Becas</t>
  </si>
  <si>
    <t>Seminarios o talleres desarrollados con apopyo y financiamiento externo</t>
  </si>
  <si>
    <t>Seminarios o talleres producto de la auto gestión</t>
  </si>
  <si>
    <t>Seminarios desarrollados</t>
  </si>
  <si>
    <t>Seminarios o talleres recibidos</t>
  </si>
  <si>
    <t>Actualización de tecnicas y procedimientos o materiales de ultima tecnologia en las Ciencias Odontologicas.</t>
  </si>
  <si>
    <t>Fortalecer competencias pedagogicas en docentes de la Facultad de Odontologia</t>
  </si>
  <si>
    <t>Adquirir competencias en metodologias y alternativas virtuales como apoyo didactico en el desarrollo de actividades academicas</t>
  </si>
  <si>
    <t>Planificación y gestión de actividades para el fortalecimiento de competencias técnicas y pedagogicas en los docentes de la Facultad de Odontología.</t>
  </si>
  <si>
    <t>Propuesta de trabajo en area de capacitación docente</t>
  </si>
  <si>
    <t xml:space="preserve">Docentes inscritos en programas </t>
  </si>
  <si>
    <t>Fortalecer el cuerpo docente según necesidades identificadas en areas especificas de las Diciplinas Odontolgícas</t>
  </si>
  <si>
    <t>Decanato</t>
  </si>
  <si>
    <t>Jefatura de Departamento</t>
  </si>
  <si>
    <t>Docentes participantes en seminarios y /o talleres.</t>
  </si>
  <si>
    <t>Presupuesto se ha dirigido a cubrir los insumos de clinicas de esta unidad academica, lo que permite la autogestion para solventar las necesidades de la Facultad</t>
  </si>
  <si>
    <t>Desarrollar actividades de gestión para actualizar con nuevas tecnicas y materiales de ultima generación en el area odontológica.</t>
  </si>
  <si>
    <t>Fortalecer las competencias pedagogicas de los docentes de la Facultad de Odontología.</t>
  </si>
  <si>
    <t>Jefatura de Departamento, Instituto de Profesionalización y Superación Docente</t>
  </si>
  <si>
    <t>Implulsar el desarrollo de las herramientas virtuales y la progresiva introduccion de esta herramienta en las asignatuas de la Facultad de Odontología.</t>
  </si>
  <si>
    <t>Jefatura de Departamento, DEGT</t>
  </si>
  <si>
    <t>Crear un comité de apoyo y seguimineto a las actividaedes planificadas y desarrolladas para el fortalecimiento del cuerpo docente de la Facultad de Odontología.</t>
  </si>
  <si>
    <t>calendarizacion de actiovidades para el año 2017</t>
  </si>
  <si>
    <t>Comité de Gestión Docente de la Facultad de Odontología.</t>
  </si>
  <si>
    <t>Conformación del comité de Gestión Docente de la Facultad de Odontología.</t>
  </si>
  <si>
    <t>Gestión para desarrollar seminario de etica para personal administrativo.</t>
  </si>
  <si>
    <t>Socialización de olimpiadas  Interfacultades de Odontología.</t>
  </si>
  <si>
    <t>Fortalecimiento y apoyo a la investigación en programas de Postgrado.</t>
  </si>
  <si>
    <t>Conformación de Comité de Gestión de Calidad de la Facultad de Odontología.</t>
  </si>
  <si>
    <t>Gestionar el acondicionamiento tecnico para el desarrollo gradual de virtualización de asignaturas de la Carrera de Odontolgía.</t>
  </si>
  <si>
    <t>Gestión para la Implementación de un proceso de gestion de calidad en la administración de los expedientes clinicos de los pacientes de la Facultad de Odontoloíia de forma virtual</t>
  </si>
  <si>
    <t>Número de estudiantes atendidos</t>
  </si>
  <si>
    <t>Proporsionar atención  Psicologicos a la población estudiantil de la Facultad de Odontología</t>
  </si>
  <si>
    <t>Número de estudiantes de nuevo ingreso atendidos</t>
  </si>
  <si>
    <t>Atenciones diagnosticas y de tratamientos a estudiantes de primer ingreso de la Facultad de Odontolgía.</t>
  </si>
  <si>
    <t>Número de estudiantes participantes en la olimpiadas</t>
  </si>
  <si>
    <t>Fomentar la union y hermandad entre los futuros colegas de diferentes universidades.</t>
  </si>
  <si>
    <t>Asistencia de estudiantes de otras facultades de odontología.</t>
  </si>
  <si>
    <t>Desarrollar actividades deportivas con optras universidades</t>
  </si>
  <si>
    <t>Numero de estudiantes activos en el programa</t>
  </si>
  <si>
    <t>Incrementar el indice y rendimiento academico de estudiantes en riaesgo academico.</t>
  </si>
  <si>
    <t>Número de estudiantes capacitados</t>
  </si>
  <si>
    <t>Estudiantes con las competencias necesarias para apoyar a estudisntes en riesgo academico</t>
  </si>
  <si>
    <t>Conformar comité de asusntos estudiantiles.</t>
  </si>
  <si>
    <t>Gestión de asuntos estudiantiles</t>
  </si>
  <si>
    <t>Coordinar y gestionar las actividades estudiantiles.</t>
  </si>
  <si>
    <t>Socializar con la comunidad de egresados la oferta de postgrados de la Facultad de Odontología.</t>
  </si>
  <si>
    <t>Número de aspirantes o interesados en programa de postgrado</t>
  </si>
  <si>
    <t>Definir los aspirantes aceptados a ingresar al programa de postgrado</t>
  </si>
  <si>
    <t>Número de estudiantes aceptados al programa de postgrado</t>
  </si>
  <si>
    <t>Número de estudiantes matriculados al programa de postgrado</t>
  </si>
  <si>
    <t>Postgrado abierto y en marcha</t>
  </si>
  <si>
    <t>Iniciar un programa que atienda las necesiades de salud oral de los estudiantes de primer ingreso de la Facultad de Odontología.</t>
  </si>
  <si>
    <t>Creación de un comité que coordine y gestiones las necesiades de los estudiantes para dinamizar la participación de los estudiantes.</t>
  </si>
  <si>
    <t>Socializar con los estudiantes para que sean beneficiados por este programa</t>
  </si>
  <si>
    <t xml:space="preserve">Fomentar la cultura fisica y deportiva en los estudiantes y crear puentes de amistad con estudiantes de otras universidades </t>
  </si>
  <si>
    <t>permitir la asistencia y participacion de estudinates en actividades deportivas</t>
  </si>
  <si>
    <t>Evidente necesidad por incrementar el rendimiento académico, permite la planeación de estratégias que incluyan la participación de estudiantes de excelencia académica.</t>
  </si>
  <si>
    <t>Formar competencias en estudiantes que colaboren el programa de apoyo académico.</t>
  </si>
  <si>
    <t>Es necesario socializar la oferta académica de postgrados de la Facultad de Odontología.</t>
  </si>
  <si>
    <t xml:space="preserve">Procesos de matricula </t>
  </si>
  <si>
    <t>Lista de estudiantes seleccionados para ingresar al programa de postgrado.</t>
  </si>
  <si>
    <t>estudiantes seleccionados para ingresar al postgrado</t>
  </si>
  <si>
    <t>Solicitudes de ingreso a programa de postgrado</t>
  </si>
  <si>
    <t>Coordinación de Postgrados</t>
  </si>
  <si>
    <t>Estudiantes capasitados</t>
  </si>
  <si>
    <t>Convocatoria a Estudiantes de Exelencia académica</t>
  </si>
  <si>
    <t>Estudiantes de excelencia académica</t>
  </si>
  <si>
    <t xml:space="preserve">Solicitudes de inscripcion </t>
  </si>
  <si>
    <t>Estudiantes de las Carreras de Odontologia de las diferentes universidades.</t>
  </si>
  <si>
    <t>Comite de asuntos estudiantiles</t>
  </si>
  <si>
    <t>Convocatoria para olimopiadas odontolgicas</t>
  </si>
  <si>
    <t>fichas clinicas de estudiantes</t>
  </si>
  <si>
    <t>Estudiantes de primer ingreso de la Carrera de Odontología.</t>
  </si>
  <si>
    <t xml:space="preserve">convocatoria a formar comité de asuntpos estudiantiles </t>
  </si>
  <si>
    <t>Secretario, jefatura de Departamento</t>
  </si>
  <si>
    <t>Docentes de la Facultad de Ododntolgía</t>
  </si>
  <si>
    <t>Reporte de atenciones Psicologicas</t>
  </si>
  <si>
    <t>Estudiantes de la Carrera de Odontología</t>
  </si>
  <si>
    <t>Secretaria</t>
  </si>
  <si>
    <t>Convenios especificos en aprobados o en proceso de aprobación</t>
  </si>
  <si>
    <t>Propuesta curricular de Carreras Tecnicas</t>
  </si>
  <si>
    <t>Convenios especificos que fortalezcan las actividades academicas en la Facultad de Odontolgía</t>
  </si>
  <si>
    <t>Propuesta academica fortalecida con oferta de Carreras Tecnicas de la Facultad de Odontología.</t>
  </si>
  <si>
    <t>Imperiosa necesidad de ofertar carreras tecnicas</t>
  </si>
  <si>
    <t>Es necesario la gestión con otras universidades para el fortalecimineto de los procesos académicos</t>
  </si>
  <si>
    <t>Propuestas de convenios</t>
  </si>
  <si>
    <t>Propuestas de carreras tecnicas en proceso de aprobación</t>
  </si>
  <si>
    <t>Estudiantes y docentes de la Facu,ltad de Ododntolgia.</t>
  </si>
  <si>
    <t>Estudiantes de nivel medio completo</t>
  </si>
  <si>
    <t>Fortalecer el eje ético en personal administrativo</t>
  </si>
  <si>
    <t>Proyectos de investigacion aprobados por DICU</t>
  </si>
  <si>
    <t>Solicitudes de inscripción</t>
  </si>
  <si>
    <t>Fortalecer la formación ética y de valores en todo el personal para acompañar los valores institucionales y estar en consonancia con su mision y vision.</t>
  </si>
  <si>
    <t>Personal administrativo de la Facultad de Odontología.</t>
  </si>
  <si>
    <t>convocatoria a talleres o seminarios</t>
  </si>
  <si>
    <t>Administración, Decanato y Jefaturas de Departamentos.</t>
  </si>
  <si>
    <t>Fortalecer el aporte cientifico que desarrolle la UNAH a traves de la Facultad de Odontología.</t>
  </si>
  <si>
    <t xml:space="preserve">Proyectos de investigación </t>
  </si>
  <si>
    <t>Estudiantes y docentes de la Facultad de Odontología</t>
  </si>
  <si>
    <t>Jefatura de Departamento, Coordinación de Gestión de investigación Cientifica.</t>
  </si>
  <si>
    <t>solicitudes de inscripción a evento deportivo</t>
  </si>
  <si>
    <t>Promosión de actividades estudiantiles deportivas</t>
  </si>
  <si>
    <t>estudiantes de las Carreras de Odontología de las diferentes Universidades</t>
  </si>
  <si>
    <t>Comité de asuntos estudiantiles</t>
  </si>
  <si>
    <t xml:space="preserve">Solicitudes aprobadas o con VoBo </t>
  </si>
  <si>
    <t xml:space="preserve">Tiempo de recepción de documentos </t>
  </si>
  <si>
    <t>Gestión correcta y oportuna de expedientes clínicos</t>
  </si>
  <si>
    <t>Funcionamiento de procesos</t>
  </si>
  <si>
    <t>Agilización y modernización de la gestión de archivos clinicos</t>
  </si>
  <si>
    <t>Convocatoria a comité de Gestió de Calidad</t>
  </si>
  <si>
    <t>Gestión de procesos de control de Calidad</t>
  </si>
  <si>
    <t>Indispensable contar con la capasidad tencológica instalada para desarrollar un proceso de gestión de calidad</t>
  </si>
  <si>
    <t>Urgente necesidad de organizar y normar el funcionamiento de archivo de expedientes clinicos.</t>
  </si>
  <si>
    <t>Actualizar y fortalecer el modelo de expediente clínico utilizado hasta la fecha en la Facultad de Odontología.</t>
  </si>
  <si>
    <t>Para todo proceso de calidad debe excistir un ente que lo monitoree, por tanto en necesario la conformación de un comité de gestión de calidad que garantize el correcto cumplimiento de normativas.</t>
  </si>
  <si>
    <t>Informes de Comité de Gestión de Calidad</t>
  </si>
  <si>
    <t xml:space="preserve">Comité de Gestion de Calidad </t>
  </si>
  <si>
    <t>Estudiantes, docentes y personal administrativo de la Facultad de Odontología</t>
  </si>
  <si>
    <t>Pacientes que acuden por atención odontologíca</t>
  </si>
  <si>
    <t>Tarjetas de control</t>
  </si>
  <si>
    <t>Implementación de nuevo expediente clínico unificado</t>
  </si>
  <si>
    <t>Hoja de recepción de equipo</t>
  </si>
  <si>
    <t>Administración</t>
  </si>
  <si>
    <t>Docentes de la Facultad de Odontología.</t>
  </si>
  <si>
    <t>Gestión para habilitar accesos a plataforma virtual de la UNAH para los estudiantes.</t>
  </si>
  <si>
    <t>Incremento de los puntos de acceso a red</t>
  </si>
  <si>
    <t>Estudiantes y docentes de la Facultad de Odontología.</t>
  </si>
  <si>
    <t>Administración, Decanato, DEGT</t>
  </si>
  <si>
    <t xml:space="preserve">Propuesta de Plan de estudios de Postgrado de Endodoncia </t>
  </si>
  <si>
    <t>Plan de estudios de Postgrado de Odontopediatria en proceso de aprobación.</t>
  </si>
  <si>
    <t>Plan de estudios de Postgrado de Endodoncia en proceso de aprobación.</t>
  </si>
  <si>
    <t>Propuesta de Plan de estudios de Postgrado de Odontopediatria.</t>
  </si>
  <si>
    <t>Fortalecer competencias de investigación cientifica mediante seminarios de investigación del programa de Elevación Academica.</t>
  </si>
  <si>
    <t>Incrementar competencias y experiencias en proyectos de investigación cientifica</t>
  </si>
  <si>
    <t xml:space="preserve">Numero de docentes participantes </t>
  </si>
  <si>
    <t>Desarrollo de programa de Elevación Académica del grado de Especialista a Master Académico en su diciplina para los Docentes de la Facultad de Odontolgía.</t>
  </si>
  <si>
    <t>Incrementado el nivel académico de los docentes de la Facultad de Odontología</t>
  </si>
  <si>
    <t>Número de docentes con elevacion de grado academico.</t>
  </si>
  <si>
    <t>Programas de postgrado desarrollados en colaboracion de dos universidades</t>
  </si>
  <si>
    <t>Programa de postgrado de Endodoncia y Odontopediatria</t>
  </si>
  <si>
    <t>Fortalecimiento de los procesos de investigación desde los programas de postgrado de la Facultad de Odontologia</t>
  </si>
  <si>
    <t xml:space="preserve">Número de estudiantes de postgrado participando en proyectos de investigación. </t>
  </si>
  <si>
    <t>Participación activa de los estudiantes de postgrado en proyectos de investigación cientifica</t>
  </si>
  <si>
    <t>Número de estudiantes inscritos en programa de postgrado de Operatoria dental</t>
  </si>
  <si>
    <t>Oferta académica de postgrado de la Facultad de Odontología incrementada.</t>
  </si>
  <si>
    <t>Ampliación en oferta de postgrados</t>
  </si>
  <si>
    <t xml:space="preserve">Número de estudiantes inscritos en programa de postgrado de Administración de Clinicas Odontologícas. </t>
  </si>
  <si>
    <t>Programas de postgrado aprobados o en proceso de aprobación.</t>
  </si>
  <si>
    <t>Necesidad identificada de este postgrado para fortalecer el postgrado de rehabilitacion bucal en protesis</t>
  </si>
  <si>
    <t>Atención pediatrica odontologíca es una necesidad de pais.</t>
  </si>
  <si>
    <t>Es nuestra responsabilidad como universidad rectora de la educación superior en nuestro pais cubrir la demanda de programas de postgrado en el area de la salud oral.</t>
  </si>
  <si>
    <t>Diversificar la oferta de programas de postgrado de la Facultad de Odontología para cubrir la necesidad de formacion de los egresados de la Carrera de Odontologia.</t>
  </si>
  <si>
    <t>Fortalecer nuestra planta docente en areas donde se requiere incrementar el número de docentes con postgrado en la propia diciplina.</t>
  </si>
  <si>
    <t>Responder a una necesidad de pais de producir conocimiento propio, producir investigacion cientifica original y basada en nuestra realidad nacional.</t>
  </si>
  <si>
    <t xml:space="preserve">Compromiso ineludible e impostergable de los procesos de internacionalización de la institución,  para el fortalecimiento de procesos académicos en la Facultad de Odontología. </t>
  </si>
  <si>
    <t>Es una repuesta a la estrategia de incrementar el nivel academico requerido para desaerrollar un programa sostenible de postgrados de la Facultad de Odontolgía.</t>
  </si>
  <si>
    <t>Requrimiento de competencias en el area de investigacion cientifica para el cuerpo docente de la Facultad de Odontología.</t>
  </si>
  <si>
    <t>Proyectos de ionvestigación presentados por los estudiantes del programa de elevación académica.</t>
  </si>
  <si>
    <t xml:space="preserve">Matricula en programa de elevación académica para docentes de la Facultad de Odontología. </t>
  </si>
  <si>
    <t>Odontologos , docentes de nuestra unidad académica.</t>
  </si>
  <si>
    <t>Proceso de aprobacion de postgrados.</t>
  </si>
  <si>
    <t>Coordinador de Postgrado, Jefatura de Departamento.</t>
  </si>
  <si>
    <t xml:space="preserve">Jefatura de departamento , Coordinación de Postgrados.  </t>
  </si>
  <si>
    <t>Coordinación de postgrado.</t>
  </si>
  <si>
    <t>Proyectos de investigación de postgrado.</t>
  </si>
  <si>
    <t>Estudiantes de Postgrado.</t>
  </si>
  <si>
    <t xml:space="preserve">Coordinación de Postgrado. </t>
  </si>
  <si>
    <t xml:space="preserve">Solicitud de inscripción de aspirantes. </t>
  </si>
  <si>
    <t>Lista de estudiantes aceptados para el Postgrado.</t>
  </si>
  <si>
    <t>Candidatos a postgrado.</t>
  </si>
  <si>
    <t>Coordinador de Postgrado.</t>
  </si>
  <si>
    <t>12.1.1.3</t>
  </si>
  <si>
    <t>Apoyar la extención de horarios de clínicas para satisfacer las necesidades de los estudiantes en los procesos de matricula y oferta académica.</t>
  </si>
  <si>
    <t>Gestión para contratación de personal administrativo de medio tiempo como apoyo en clinicas</t>
  </si>
  <si>
    <t xml:space="preserve">Gestión para contratación de docentes por hora. </t>
  </si>
  <si>
    <t xml:space="preserve">Gestión para contratación de ingeniero Biomedico. </t>
  </si>
  <si>
    <t>Debido al incremento en la demanda de secciones adicionles ante la cresiente demanda de matricula por patrte de los estudiantes es necesario la contratacion de maestros por hora .</t>
  </si>
  <si>
    <t>La apertura de nuevas secciones de clínicas demanda tambien personal de apoyo que asista a los docentes que cubren esas nuevas secciones.</t>
  </si>
  <si>
    <t xml:space="preserve">Como parte respuesta a la cresiente demanda de horarios extendidos los equipos dentales y las maquinas que los alimentan son sometidas a sobre carga de trabajo y esta equipo necesita de personal biomedico calificado para un funcionamiento controlado que sirva de apoyo al personal tecnico y de mantenimiento que ya labora en nuestra unidad académica. </t>
  </si>
  <si>
    <t>Administración, Jefes de Departamento</t>
  </si>
  <si>
    <t>Docentes de la Facultad de Ododntologia</t>
  </si>
  <si>
    <t>Personal de apoyo, administraivo de la Facultad de Odontología.</t>
  </si>
  <si>
    <t>Personal tecnico de taller de la Facultad de Odontología.</t>
  </si>
  <si>
    <t xml:space="preserve">Planilla de pago </t>
  </si>
  <si>
    <t>Programas de postgrado desarrollados en conjunto por ambas instituciones de estudios superiores.</t>
  </si>
  <si>
    <t xml:space="preserve">Programas aprobados o en proceso de aprobación. </t>
  </si>
  <si>
    <t>Colaboración con docentes de universidades extranjeras.</t>
  </si>
  <si>
    <t xml:space="preserve">docentes extranjeros colaborando en proyectos de la Facultad de Odontología. </t>
  </si>
  <si>
    <t>Aplicación de Sistema de Gestión de Calidad en procesos de administración de Archivo Clínicos de la Facultad de Odontología.</t>
  </si>
  <si>
    <t>15.1.1.2</t>
  </si>
  <si>
    <t xml:space="preserve">Decanato, Jefatura de Departamentos. </t>
  </si>
  <si>
    <t>Autoridades y docentes de universidades del extranjero.</t>
  </si>
  <si>
    <t>Docentes de universidades del extranjero.</t>
  </si>
  <si>
    <t>Planilla de pago de salarios</t>
  </si>
  <si>
    <t>Convenios específicos</t>
  </si>
  <si>
    <t>Gestionar apoyo para el proyecto de ampliación de las redes telefonicas internas de la Facultad de Odontología</t>
  </si>
  <si>
    <t>Implementación de ampliación de redes telefonicas.</t>
  </si>
  <si>
    <t>Fortalecida la comunicación entre dependencias y oficinas en esta Unidad académica.</t>
  </si>
  <si>
    <t>Puntos donde se recibe señal inalambrica de internet</t>
  </si>
  <si>
    <t>Incrementada la cobertura de red inalambrica de internet para los estudiantes de la Facultad de Odontología</t>
  </si>
  <si>
    <t>Contar con los requerimientos necesarios para desarrollar contenidos de manera virtual a los estudiantes de la Facultad de Odontología.</t>
  </si>
  <si>
    <t xml:space="preserve">Medios virtuales propicios para desarrollar virtualización. </t>
  </si>
  <si>
    <t xml:space="preserve">Eficiente desempeño de administración de archivos clinicos </t>
  </si>
  <si>
    <t>Fortalecer el proceso de administración de los archivos clínicos de la Facultad de Odontología</t>
  </si>
  <si>
    <t>Es necesario eficientar el proceso de gestion y administración de los expedientes pues en la actualidad no esta normada la gestion del mismo y el proceso de almacemnamiento y solicitudu de los mismos es ineficiente.</t>
  </si>
  <si>
    <t>Para desarrollar correctamente un proceso de virtualización de asgnaturas es necesario contar con el equipo y las licencias del softwere que permitan esta implementación de manera efectiva y oportuna.</t>
  </si>
  <si>
    <t>Mejorar los canales de comunicación para eficientar los procesos administrativos es una necesidad apremiante en la Facultad de Odontología.</t>
  </si>
  <si>
    <t>Puesta en marcha de proyectop de ampliación de redes telefonicas en oficinas administrativas y de apoyo.</t>
  </si>
  <si>
    <t>La demanda estudiantil por accesos habilitados a la red  son cada vez mayores y el laboratorio de TIC's no responde a la demanda de los mismos;  es urgente ampliar la señal inalambrica en la Facultad de Odontología.</t>
  </si>
  <si>
    <t>Existencia de hardwere y softwere para desarrollar un proceso de virtualización</t>
  </si>
  <si>
    <t>Gestión digitalizada de expedientes clinicos.</t>
  </si>
  <si>
    <t>Pacientes de la Facultad de Odontología.</t>
  </si>
  <si>
    <t>Docentes y estudiantes de la Facultad de Odontología.</t>
  </si>
  <si>
    <t>Personal administrativo y de apoyo de la Facultad de Odontología.</t>
  </si>
  <si>
    <t>Administtración, DEGT</t>
  </si>
  <si>
    <t>Covertura de señal de inalambrica de internet.</t>
  </si>
  <si>
    <t>Administración, DEGT</t>
  </si>
  <si>
    <t>Administración, Jefaturas de Departamento, DEGT</t>
  </si>
  <si>
    <t xml:space="preserve">Administracion, comité de Gestion de Calidad, DEGT. </t>
  </si>
  <si>
    <t>Agujas extra corta, de 50 unidades por caja</t>
  </si>
  <si>
    <t>Agujas de 27 ml tipo corta, 50 unidades por caja</t>
  </si>
  <si>
    <t xml:space="preserve">Agujas de tipo larga de 27 ml, 50 unidades por caja </t>
  </si>
  <si>
    <t>Anestesia al 2% envase de vidrio de 50 cartuchos cada caja de 1.8 ml</t>
  </si>
  <si>
    <t xml:space="preserve">Anestesia al 3% envase de vidrio de 50 cartuchos cada caja de 1.8 ml </t>
  </si>
  <si>
    <t>Anestesia al 4% envase de vidrio de 50 cartuchos cada caja de 1.8 ml</t>
  </si>
  <si>
    <t>Anestesia spray, benzocaina al 20% de 2 onz</t>
  </si>
  <si>
    <t>Anestesia topical pomada, en gel benzocaina  al 20%de 1 onz</t>
  </si>
  <si>
    <t>Hojas de Bisturi No. 10, caja de 100 unidades</t>
  </si>
  <si>
    <t>Hojas de Bisturi No. 11, caja de 100 unidades</t>
  </si>
  <si>
    <t>Hojas de Bisturi No. 12, caja de 100 unidades</t>
  </si>
  <si>
    <t>Hoja de Bisturi No. 15, caja de 100 unidades</t>
  </si>
  <si>
    <t>Hidroxido de Calcio fraguable, (similar al Dycal) base y catalizador de 24 gr c/u</t>
  </si>
  <si>
    <t>Cemento de fosfato de zinc, 15 gr de polvo y 8 ml de liquido ( similar al Fuji)</t>
  </si>
  <si>
    <t>Ionomero de vidrio, restaurativo (similar a ketac molar de 3M)polvo y liquido de 10 gramos y 8 ml respectivamente</t>
  </si>
  <si>
    <t>Ionomero de vidrio, base cavitaria polvo y liquido de 10 gramos y 8 ml respectivamente</t>
  </si>
  <si>
    <t>Ionomero de vidrio,  cementación protesis  de  Polvo y liquido de 10 gramos y 8 ml respectivamente</t>
  </si>
  <si>
    <t>Cemento sellador de endodoncia a base de resina epoxica ( similar a AH 26 o Top Seal)</t>
  </si>
  <si>
    <t>MTA  (similar a Proroot ), cada caja con 10 sobres de 1gr cada sobre</t>
  </si>
  <si>
    <t>Cemento Provicional a base de oxido de zinc libre de eugenol 7 gr ( similar a Cavit 3M)</t>
  </si>
  <si>
    <t>Clorhidrato de aluminio (color transparente, similar a ultradent) de 1.5 cc</t>
  </si>
  <si>
    <t>Quelante E.D.T.A ( similar Glyde), en crema jeringas de 3 ml c/u</t>
  </si>
  <si>
    <t>Hilo rectarctor trenzado triple 1-0 no medicada 20 yardas (similar a Ultradent)</t>
  </si>
  <si>
    <t>Hilo rectarctor trenzado triple 2-0 no medicada 20 yardas (similar a Ultradent)</t>
  </si>
  <si>
    <t>Hilo rectarctor trenzado triple 3-0 no medicada 20 yardas (similar a Ultradent)</t>
  </si>
  <si>
    <t>Kit de Coronas trasparentes para piezas dentarias deciduas ( de celuloide anteriores, posteriores, superiores e inferiores), cuantas piezas en el kit</t>
  </si>
  <si>
    <t>Coronas de acero inoxidable preformadas y pre contorneadas para molares deciduos superiores e inferiores (caja de 3 unidades c/u)primera molar superior derecho, tamaño 4,5 y 6, (dos cajas de cada tamaño)</t>
  </si>
  <si>
    <t>Coronas de acero inoxidable preformadas y pre contorneadas para molares deciduos superiores e inferiores (caja de 3 unidades c/u)Segunda  molar superior derecho, tamaño 4,5 y 6, (dos cajas de cada tamaño)</t>
  </si>
  <si>
    <t>Coronas de acero inoxidable preformadas y pre contorneadas para molares deciduos superiores e inferiores (caja de 3 unidades c/u)primera molar superior izquierda, tamaño 4,5 y 6, (dos cajas de cada tamaño)</t>
  </si>
  <si>
    <t>Coronas de acero inoxidable preformadas y pre contorneadas para molares deciduos superiores e inferiores (caja de 3 unidades c/u)Segunda molar superior izquierda, tamaño 4,5 y 6, (dos cajas de cada tamaño)</t>
  </si>
  <si>
    <t>Coronas de acero inoxidable preformadas y pre contorneadas para molares deciduos superiores e inferiores primera molar  inferior derecho, tamaño 4,5 y 6, (dos cajas de cada tamaño)</t>
  </si>
  <si>
    <t>Coronas de acero inoxidable preformadas y pre contorneadas para molares deciduos superiores e inferiores (caja de 3 unidades c/u) Segunda  molar  inferior derecho, tamaño 4,5 y 6, (dos cajas de cada tamaño)</t>
  </si>
  <si>
    <t>Coronas de acero inoxidable preformadas y pre contorneadas para molares deciduos superiores e inferiores (caja de 3 unidades c/u) primera molar inferior izquierda, tamaño 4,5 y 6, (dos cajas de cada tamaño)</t>
  </si>
  <si>
    <t>Coronas de acero inoxidable preformadas y pre contorneadas para molares deciduos superiores e inferiores (caja de 3 unidades c/u) Segunda  molar  inferior izquierda, tamaño 4,5 y 6, (dos cajas de cada tamaño)</t>
  </si>
  <si>
    <t>Detector de caries DE 1 ML</t>
  </si>
  <si>
    <t xml:space="preserve">Eyectores de Saliva ò boquillas de plastico desechables para succion de 100 unidades </t>
  </si>
  <si>
    <t>Formocresol de 3ml c/U</t>
  </si>
  <si>
    <t>Hidróxido de calcio puro en Jeringa contenido de 2 g. (similar a metapaste)</t>
  </si>
  <si>
    <t xml:space="preserve">Hidróxido de calcio Jeringa con yodoformo, jeringa de 2.2 gramos </t>
  </si>
  <si>
    <t>Hidróxido de calcio puro (polvo contenido de 2 onzas)</t>
  </si>
  <si>
    <t>Cemento restaurativo IRM (Oxidc de zin eugenol de 38ml base y catalizador)</t>
  </si>
  <si>
    <t>Jeringas hipodermicas de 5cc, caja de 100 unidades</t>
  </si>
  <si>
    <t>Jeringas Hipodermicas de 10cc, caja de 100 unidades</t>
  </si>
  <si>
    <t>Jeringas hipodermicas de 20cc, caja de 100 unidades</t>
  </si>
  <si>
    <t xml:space="preserve">Gutta pecha No. 45-80 segunda serie cercano a 120 puntas </t>
  </si>
  <si>
    <t>Gutta pecha No. 20  individual  cercano de 100 puntas cada un</t>
  </si>
  <si>
    <t xml:space="preserve">Gutta pecha No. 25  individual cercano de 100 puntas cada un </t>
  </si>
  <si>
    <t>Gutta pecha No. 30  individual  cercano de 100 puntas cada un</t>
  </si>
  <si>
    <t>Gutta pecha No. 35  individual  cercano de 100 puntas cada un</t>
  </si>
  <si>
    <t>Gutta pecha No. 40  individual  cercano de 100 puntas cada un</t>
  </si>
  <si>
    <t>Fluor en barniz blister individuales color blanco</t>
  </si>
  <si>
    <t xml:space="preserve">Fluor en gel  16 onz. 480ml, </t>
  </si>
  <si>
    <t>Mascarilla rectangular de 50 unidades, por caja</t>
  </si>
  <si>
    <t xml:space="preserve">Material Provicional sin eugenol de pasta de 35 gramos (similar al coltosoll) </t>
  </si>
  <si>
    <t xml:space="preserve">Papel de articular o de Mordida Doble cara de 12 libretas, cada caja, color verde </t>
  </si>
  <si>
    <t xml:space="preserve">Pasta profilaxis 1.23 de florudo de 340 gramos </t>
  </si>
  <si>
    <t xml:space="preserve">Sellador de foseta y fisuras color blanco mate, jeringa de 1.5 ml cada una </t>
  </si>
  <si>
    <t>Tabletas reveladoras de placas bacteriana (Caja de 100 unidades )</t>
  </si>
  <si>
    <t>Punta de papel 15-40, primera serie</t>
  </si>
  <si>
    <t>Puntas de papel 45-80, segunda serie</t>
  </si>
  <si>
    <t>Zoe de base cavitaria ( polvo de 20 gr y liquido de 10ml )</t>
  </si>
  <si>
    <t>Zoe Liquido frasco de 10 ml</t>
  </si>
  <si>
    <t>Zoe Polvo bote de 20 gr</t>
  </si>
  <si>
    <t>Eucaliptol 30 ml  ( similar a XYLOL)</t>
  </si>
  <si>
    <t>Barniz Cavitario Copal de 20 ml</t>
  </si>
  <si>
    <t>Tira Nervios, blister de 15 unidades cada uno</t>
  </si>
  <si>
    <t>Tiras de banda lija polishing proximales de doble cara, de 200 unidades caja medidas 1/8mm x 3.16 mm</t>
  </si>
  <si>
    <t xml:space="preserve">Aplicador de bonding tamaño M, caja de100 unidades cada una </t>
  </si>
  <si>
    <t>Brochas  para profilaxis, de 144 unidades cada caja</t>
  </si>
  <si>
    <t>Copas para profilaxis, de 144 unidades cada caja</t>
  </si>
  <si>
    <t>Clorhexidina al 0.2%, de 500 ml (similar a Periokin)</t>
  </si>
  <si>
    <t xml:space="preserve">Suero fisiologico, de 500 ml </t>
  </si>
  <si>
    <t xml:space="preserve">Suero fisiologico, de 1,000 ml </t>
  </si>
  <si>
    <t>Gasas, en rollo de 100 yardas, cada rollo</t>
  </si>
  <si>
    <t>Alginato, de 456 gramos tipo I</t>
  </si>
  <si>
    <t>Alginato, de 456 gramos tipo II</t>
  </si>
  <si>
    <t>Polvo piedra pomes (similar a polycril),</t>
  </si>
  <si>
    <t>Discos de Carboruro finos y gruesos, caja de 100 unidades</t>
  </si>
  <si>
    <t>Cera Rosada toda estacion caja de 20 unidades</t>
  </si>
  <si>
    <t>Amalgama de doble dosificación ( tarros 500 unidades en C/U)</t>
  </si>
  <si>
    <t>Guantes desechables talla small de 50 pares cada caja  hipoalergenico</t>
  </si>
  <si>
    <t>Guante desechables XS, de 50 pares cada caja</t>
  </si>
  <si>
    <t>Guante desechables  S, de 50 pares cada caja</t>
  </si>
  <si>
    <t>Guante desechable M, de 50 paresa cada caja</t>
  </si>
  <si>
    <t>Guante desechable L, de 50 pares cada caja</t>
  </si>
  <si>
    <t>Guante de quirurgicos esteriles, talla S, de 100 unidades o de 50  pares</t>
  </si>
  <si>
    <t>Guantes de transicion de plastico talla M, de 100 unidades o 50 pares</t>
  </si>
  <si>
    <t>Bolsa plasticas para esterilizar Instrumentos mediana con testigo, de cuanto tamaño</t>
  </si>
  <si>
    <t>Bolsa plasticas para esterilizar Instrumentos pequeñas con testigo, de cuanto tamaño</t>
  </si>
  <si>
    <t>Gorros Quirurgicos color verde desechables Talla M</t>
  </si>
  <si>
    <t xml:space="preserve">Batas quirurgicas color verde Talla M, manga larga desechables </t>
  </si>
  <si>
    <t>Agua destilada, de 1000 ml</t>
  </si>
  <si>
    <t xml:space="preserve">Bonding de 4 ml, de la misma marca del kit de resina nanohibrida </t>
  </si>
  <si>
    <t>Resina Fluida A1, de 2 gr</t>
  </si>
  <si>
    <t>Resina Fluida A2, de 2 gr</t>
  </si>
  <si>
    <t>Resina Fluida A3, de 2 gr</t>
  </si>
  <si>
    <t>Resina Fluida A3.5, de 2 gr</t>
  </si>
  <si>
    <t>Resina Fotopolimerizable A1, de 4 gr, de la misma marca del kit de resina nanohibrida</t>
  </si>
  <si>
    <t>Resina Fotopolimerizable A2, de 4 gr, de la misma marca del kit de resina nanohibrida</t>
  </si>
  <si>
    <t>Resina Fotopolimerizable A3, de 4 gr, de la misma marca del kit de resina nanohibrida</t>
  </si>
  <si>
    <t>Resina Fotopolimerizable 3.5, de 4 gr, de la misma marca del kit de resina nanohibrida</t>
  </si>
  <si>
    <t>Resina Fotopolimerizable B2, de 4 gr, de la misma marca del kit de resina nanohibrida</t>
  </si>
  <si>
    <t>Kit de resina nanohibrida (incluye Bonding, acido grabador, 5 - 6 jeringas de 4g.)color A1, A2, A3, A3.5y B2 o C2</t>
  </si>
  <si>
    <t>Resina Dual ( similar a Multilink N) contiene silano, primer, aplicadores y clicker de resina</t>
  </si>
  <si>
    <t xml:space="preserve">Puntas extraorales, dispensadoras de resina dual </t>
  </si>
  <si>
    <t xml:space="preserve">Canula quirurgica 1/4, de 25 unidades la caja </t>
  </si>
  <si>
    <t>Canula quirurgica 1/8, de 25 unidades la caja</t>
  </si>
  <si>
    <t>Hilo de suturas, (Safil) 4-0 3/8 21mm, caja de 12 unidades</t>
  </si>
  <si>
    <t>Hilo de suturas, (Safil) 5-0 3/8 19mm  caja de 12 unidades</t>
  </si>
  <si>
    <t>Hilo de suturas, (SEDA) 4-0 1/2 16mm  caja de 12 unidades</t>
  </si>
  <si>
    <t>Hilo de suturas, (SEDA NEGRA ) 4-0 3/8 21mm,  caja de 12 unidades</t>
  </si>
  <si>
    <t xml:space="preserve">Hilo de suturas, (SEDA NEGRA ) 4-0 3/8 24m,  caja de 12 unidades </t>
  </si>
  <si>
    <t xml:space="preserve">Hilo de suturas, (SEDA NEGRA ) 4-0 1/2 24mm,  caja de 12 unidades </t>
  </si>
  <si>
    <t>Hemostatico( similar a Gel Tamp), de 2 gr</t>
  </si>
  <si>
    <t>Suero Fisiologico de 1000 ml</t>
  </si>
  <si>
    <t>Suero Fisiologico de 500 ml</t>
  </si>
  <si>
    <t>Cemento quirurgico periodontal (similar a COE PACK GC estandart), tubo base de 90gr y tubo catalizador de 90gr.</t>
  </si>
  <si>
    <t xml:space="preserve">Banda celuloide  1/8 x 3.5 mm de 200 unidades </t>
  </si>
  <si>
    <t xml:space="preserve">Banda Matriz acero inoxidable 1/4" 10 pies </t>
  </si>
  <si>
    <t xml:space="preserve">Banda Matriz acero inoxidable 3/16" 10 pies </t>
  </si>
  <si>
    <t>Cuñas de madera de 100 unidades en cada caja,  ( de 3 a 4 tamaños diferentes de cuñas por caja)</t>
  </si>
  <si>
    <t>Dique de Goma 15 x 15 cm color verde caja de 30 unidades ( similar a ROEKO)</t>
  </si>
  <si>
    <t>Postes de fibra de vidrio Kit (set de 5 postes de diferente tamaño) con sus respectivas brocas</t>
  </si>
  <si>
    <t>Postes de fibras de vidrio estuche de # 3 y #4 ( Similar a coltene, con sus respectivas brocas )</t>
  </si>
  <si>
    <t>Yeso tipo No.IV (extraduro) en paquetes individuales de 2 libras (similar a zhermack)</t>
  </si>
  <si>
    <t>Yeso tipo No.II (calcinado) en paquetes individuales de 2 libras (similar a zhermack)</t>
  </si>
  <si>
    <t>Yeso tipo III ( piedra )en paquetes individuales de 2 libras ( similar a zhermanck)</t>
  </si>
  <si>
    <t>Colorímetro vita pam ( estuche color gris y rojo)</t>
  </si>
  <si>
    <t>Tiras de banda lija metal abrasivas de una cara (mono face) de caja de 12 unidades</t>
  </si>
  <si>
    <t>Soldaduras de plata, rollos de 10 gr ( similar a Gac o Dentaurm)</t>
  </si>
  <si>
    <t>Liquido revelador y fijador (de 825 ml ) cada bote, (similar al KODAK)</t>
  </si>
  <si>
    <t xml:space="preserve">Hipoclorito al 2%, de  250 ml </t>
  </si>
  <si>
    <t>Gas butano , bote de 1.9 onz</t>
  </si>
  <si>
    <t xml:space="preserve">Bactericidad para limpieza de unidades dentales </t>
  </si>
  <si>
    <t>Material de impresión para protesis consistencia masilla Refill Puty regular Set ( similar a ivoclark)</t>
  </si>
  <si>
    <t>Material de impresión para protesis consistencia ligera  Light Body ( similar a ivoclark)</t>
  </si>
  <si>
    <t>Puntas intraorales para material de impresión 48 unidades por paquete ( similar a zhermack)</t>
  </si>
  <si>
    <t>Puntas mezcladoras de 17 elices para material de impresión, 100 unidades por paquete ( similar a zhermack)</t>
  </si>
  <si>
    <t>Material de impresión para protesis regular o mediano, (similar a Thixoflex M, de zhermack) de 140 ml</t>
  </si>
  <si>
    <t>Material de impresión para protesis ligero, (similar a Oranwsh, de zhermack) de 140 ml</t>
  </si>
  <si>
    <t>Material de impresión para protesis catalizador, (similar a Indurent - gel, de zhermack) de 140 ml</t>
  </si>
  <si>
    <t>Cemento temporal libre de eugenol, para cementacion de coronas acrilicas (similar a temp bond Kerr) base y catalizador 28gr</t>
  </si>
  <si>
    <t>Piedra pomez para profilaxis de 200 gr</t>
  </si>
  <si>
    <t>Oxido de aluminio en forma de perlas, con particulas de 60-80 micras en presentacion de 2 Kg ( para el arenador)</t>
  </si>
  <si>
    <t>Limas endodonticas primera serie tipo K file de acero inoxidable de 31mm ( similar a Maillefer )</t>
  </si>
  <si>
    <t>Limas endodonticas segunda serie tipo K file de acero inoxidable de 31mm ( similar a Maillefer )</t>
  </si>
  <si>
    <t>Limas endodonticas tercera serie tipo K file ( similar a Maillefer )</t>
  </si>
  <si>
    <t xml:space="preserve">Limas endodonticas # 6, #8, #10 tipo K file acero inoxidable de 25mm  ( similar a Maillefer) </t>
  </si>
  <si>
    <t>Limas endodonticas # 15 tipo K file acero inoxidable 31mm ( similar a Sybron endo)</t>
  </si>
  <si>
    <t>Material de impresión para protesis por adicion polvo de 1 Kg y liquido de 500 ml; ( similar a Elite SC Tray de zhermack)</t>
  </si>
  <si>
    <t>11.4.1.2</t>
  </si>
  <si>
    <t>Gestion para implementación de sistema de Control de Calidad.</t>
  </si>
  <si>
    <t>11.5.1.1</t>
  </si>
  <si>
    <t>11.1.1.1</t>
  </si>
  <si>
    <t>11.1.1.2</t>
  </si>
  <si>
    <t>11.2.1.2</t>
  </si>
  <si>
    <t>11.2.1.3</t>
  </si>
  <si>
    <t>11.2.1.4</t>
  </si>
  <si>
    <t>11.4.1.3</t>
  </si>
  <si>
    <t>Gestionar la contratación de personal administrativo y de apoyo a medio tiempo.</t>
  </si>
  <si>
    <t>Gestionar colaboración y apoyo de aliados estrategicos en proyectos de vinculación de la Facultad de Odontología con la comunidad rural</t>
  </si>
  <si>
    <t>Gestion para la adquisición de insumos para la atención en clínicas odontologicas de la Facultad de Odontología.</t>
  </si>
  <si>
    <t>Gestionar colaboración de aliados estratégicos para el apoyo logistico de las actividades de vinculación en atención clínica desde la Facultad de Odontología con los pacientes atendidos en las diferntes clínicas de nuesta Unidad Académica.</t>
  </si>
  <si>
    <t>Capacitación en el programa APS a los universitarios que inician su Servicio Social</t>
  </si>
  <si>
    <t>Desarrollo de seminarios de investigación en programa de elevación academica para docentes de la Facultad de Odontologia</t>
  </si>
  <si>
    <t>Lista de alumnos en secciones habilitadas con docentes por hora.</t>
  </si>
  <si>
    <t>11.4.1.4</t>
  </si>
  <si>
    <t>Gestionar para la contratación de Ingeniero Biomedico</t>
  </si>
  <si>
    <t>Gestión para la Climatización de areas clínicas de la Facultad de Odontología.</t>
  </si>
  <si>
    <t>Gestión para la remodelación y acondicionmaiento de los baños de esta Unidad Académica.</t>
  </si>
  <si>
    <t>Compra de insumos, materiales para el funcionameinetro de los servicios en las clínicas odontologicas de esta Unidad academica</t>
  </si>
  <si>
    <t>Gestión para resideño y remodelación de area de esterilización de la Facultad de Odontología</t>
  </si>
  <si>
    <t>11.2.1.5</t>
  </si>
  <si>
    <t>11.2.1.6</t>
  </si>
  <si>
    <t>11.2.1.7</t>
  </si>
  <si>
    <t>Gestión para ampliación de covertura de red inalambrica.</t>
  </si>
  <si>
    <t>Acceso a señal inalambrica de internet en las instalaciones de la Facultad de Odontología.</t>
  </si>
  <si>
    <t>Aprobación de proyecto de ampliación de covertura de red inalambrica.</t>
  </si>
  <si>
    <t>Gestión para adquisición de licencias de softwere para administrar el sistema de administración de plaraforma virtual de esta Unidad académica.</t>
  </si>
  <si>
    <t>Ejecucusión  de plataforma virtual y adminstración de expedientes clínicos digitales.</t>
  </si>
  <si>
    <t>Desarrollo de procesos de administración y gestión de los expedientes clinios digitales desde las clinicas de esta Unidad Académica.</t>
  </si>
  <si>
    <t>Equipo de clinicas y laboratorio funcionando en optimas condiciones.</t>
  </si>
  <si>
    <t>Fortalecer el desarrollo normal de atenciones clinicas de esta unidad académicas y actividades propias de laboratorios.</t>
  </si>
  <si>
    <t>Equipadas las aulas de postgrado para desarrollo de actividades academicas de manera presencial y virtual.</t>
  </si>
  <si>
    <t>Aulas de postgrado habilitadas</t>
  </si>
  <si>
    <t xml:space="preserve">Clinicas climatizadas </t>
  </si>
  <si>
    <t>Mejorar las condiciones de la atencion odontologica para la satisfaccion de pacientes y estudiantes de la Facultad de Odontología.</t>
  </si>
  <si>
    <t>Areas de baños mas confortables</t>
  </si>
  <si>
    <t>Potenciar el desarrollo de areas sanitarias mas confortables para visitantes de este edificio  y contar  equipo de mejor rendimiento en consumo de agua.</t>
  </si>
  <si>
    <t xml:space="preserve">Modernizar y acondicionar según estandares internacionales la remodelación del area y equipo de esterilización </t>
  </si>
  <si>
    <t xml:space="preserve">Gestión para el equipamiento de clínicas y laboratorios </t>
  </si>
  <si>
    <t>Areas de esterilización rediseñadas</t>
  </si>
  <si>
    <t>Apoyar el correcto desarrollo de actividades administrativas y académicas.</t>
  </si>
  <si>
    <t>Eficiente desempeño de procesos administrativos.</t>
  </si>
  <si>
    <t xml:space="preserve">Mejora en las condiciones de atencion a pacientes </t>
  </si>
  <si>
    <t>Fortalecer las actividades clínicas con equipo moderno para comodidad de los usuarios de nuestros servicios odontologicos.</t>
  </si>
  <si>
    <t>Fortalecer las actividades académicas mediante la apertura de secciones adicionales para atender la demanda de matricula de nuestros estudiantes.</t>
  </si>
  <si>
    <t>Apertura de secciones adicionales en la oferta académica.</t>
  </si>
  <si>
    <t>Apoyar las secciones adicionales que se habiliten con el personal de apoyo de clínicas para su correcto funcionamiento.</t>
  </si>
  <si>
    <t>Proporcionar los insumos para garantizar la atencion en las clinicas odontologicas</t>
  </si>
  <si>
    <t xml:space="preserve">Requisiciones de insumos en almacen. </t>
  </si>
  <si>
    <t xml:space="preserve">Fortalecer el desempeño de actividades de gestion y de procesos administrativos de la Facultad de Odontoñlogía.   </t>
  </si>
  <si>
    <t>Eficiente gestión administrativa</t>
  </si>
  <si>
    <t>Proporsionar el personal idoneo para dirifgir los procesos de mantenimiento preventivo y correctivo del equipo odontologíco</t>
  </si>
  <si>
    <t>Mejora en gestión de procesos del taller de mantenimiento.</t>
  </si>
  <si>
    <t>actualmente la covertura limitada de señal de internet satura los laboratorios TICs</t>
  </si>
  <si>
    <t>Administración.</t>
  </si>
  <si>
    <t>No es posible iniciar el proceso de virtualizacion sin el softwere especifico para este proposito.</t>
  </si>
  <si>
    <t xml:space="preserve">Aprobación de dictamen técnico  </t>
  </si>
  <si>
    <t>Compra de softwere</t>
  </si>
  <si>
    <t xml:space="preserve">Docentes y estudiantes de la Facultad de Odontología </t>
  </si>
  <si>
    <t>EL mantenimiento por desgaste posibilita que las atenciones en clinica no se detenga por fallas o desperfectos del equipo.</t>
  </si>
  <si>
    <t>Compra de suminstros.</t>
  </si>
  <si>
    <t>Docentes , estudiantes y pacientes de la Fcultad de Odontología.</t>
  </si>
  <si>
    <t>Administración, Taller</t>
  </si>
  <si>
    <t>Gestión para la implementación de proyecto de remodelacion de aulas de postgrado de la Facultad de Odontologia.</t>
  </si>
  <si>
    <t>En este momento no se cuenta con un espacio fisico disponible y apropiado para desarrollar los programas de ´postgrado de la Facultad de Odontología.</t>
  </si>
  <si>
    <t>Habilitación de aulas de postgrado.</t>
  </si>
  <si>
    <t>Estudiantes y docentes de postgrado</t>
  </si>
  <si>
    <t>Administracion, Decanato, Coordinacion de Postgrado.</t>
  </si>
  <si>
    <t>Las condiciones en las que operan las areas clinicas no son optimas y un elemnto importante es la temperatura.</t>
  </si>
  <si>
    <t>Aprobación de compra de aires acondicionado</t>
  </si>
  <si>
    <t>Visto Bueno de las autoridaes para desarrollar este proyecto.</t>
  </si>
  <si>
    <t xml:space="preserve">Las condiciones actuales de las instalaciones sanitarias necesitan una remodelación para mejorar el servicio </t>
  </si>
  <si>
    <t>La demanda de este servicio aha sobrepasado mpor mucho la capasidad instalada, es necesario acondicionar un espacio para este fin considerando las necesidades actuales y futuras.</t>
  </si>
  <si>
    <t>Estudiantes y pacientes de la Facultad de Odontología.</t>
  </si>
  <si>
    <t>Administración, Decanato.</t>
  </si>
  <si>
    <t>La falta de insumos y equipo de oficina interfiere con el correcto desarrollo de actividades administrativas.</t>
  </si>
  <si>
    <t>Docentes, estudiantes , pacientes,  y administrativos de la Facultad de Odontología</t>
  </si>
  <si>
    <t>Administracioón.</t>
  </si>
  <si>
    <t>En este momento no se dispobne de las condiciones neceraias para desarrollar de manera eficiente las actividades academicas</t>
  </si>
  <si>
    <t xml:space="preserve">Alta demanda de nuevos cupos para nuevas secciones que no se pueden aperturar por falta de docentes </t>
  </si>
  <si>
    <t>La alta demanda por matricyula en secciones extras obliga a la contratación adicional de personal a medio tie mpo para responder a esta necesidad.</t>
  </si>
  <si>
    <t xml:space="preserve">Apertura de secciones adicionales </t>
  </si>
  <si>
    <t>La falta de insumos en las clinicas detiene el funcionamiento de las mismas e interfiere con el proceso de formacion de competencias en los estudiantes de la Facultad.</t>
  </si>
  <si>
    <t>Solicitud de requisición en almacen</t>
  </si>
  <si>
    <t>Es parte del proceso de mejora la modificaciión de un nuevo sistema de gestion de documentos en procesos adminstraivos y solo se alvanza</t>
  </si>
  <si>
    <t>El equipo especializado que se solicita para esta unidad académica debe ser manejado y supervisado por personal tecnico altamente calificado</t>
  </si>
  <si>
    <t>Aprobación de proyecto de sistema de calidad</t>
  </si>
  <si>
    <t>Apoyo mpersupuestario para contaratr personal tecnico.</t>
  </si>
  <si>
    <t>Estudiantes, pacientes de la Facultad de Odontolgía</t>
  </si>
  <si>
    <t>Personal de taller de la Facultad  de Odontología.</t>
  </si>
  <si>
    <t xml:space="preserve">Proyectos apoyados </t>
  </si>
  <si>
    <t>Desarrollo de proyectos de Vinculacion con la colaboracion de instituciones u organismos nacionales o internacionales</t>
  </si>
  <si>
    <t>convenios especificos</t>
  </si>
  <si>
    <t>POBLACION OBJETIVO</t>
  </si>
  <si>
    <t>Recursos finacieros de la instituciÓn limitados demanda la gestiÓn externa para desarrollar y dar continuidad a proyectos nuevos y existentes.</t>
  </si>
  <si>
    <t xml:space="preserve">Estudiantes de la facultad de odontologia </t>
  </si>
  <si>
    <t>Jefatura de Departamento, Decanato.</t>
  </si>
  <si>
    <t>Atencion odontologica a pacientes</t>
  </si>
  <si>
    <t>Ordenens de requisicion de insumos</t>
  </si>
  <si>
    <t>Los pacientes solicitan atenciones odontologicas que se ven afectadas si no existen los insumos necesarios en el momento solicitado.</t>
  </si>
  <si>
    <t>atenciones a pacientes</t>
  </si>
  <si>
    <t>Pacientes de las clínicas de la Facultad de Odontología.</t>
  </si>
  <si>
    <t xml:space="preserve">Servicios odontologicos a la poblacion </t>
  </si>
  <si>
    <t>La participacion de instituciones u organismos externos a la UNAH garantizan el suminstro nde insumos en la cadena de produccion y oferta de servicios odontologicos</t>
  </si>
  <si>
    <t xml:space="preserve">Instituciones cooperantes </t>
  </si>
  <si>
    <t>Decanato, administración</t>
  </si>
  <si>
    <t>Número de atenciones realizadas</t>
  </si>
  <si>
    <t>Estudiantes capacitados en el desarrollo de ce modelo APS en salud</t>
  </si>
  <si>
    <t>Concientizar a los universitario s en servicio social de la importancia y el impacto que genera este programa APS.</t>
  </si>
  <si>
    <t>Lista de asistencia a capacitaciones</t>
  </si>
  <si>
    <t>Universitarios que inician su Servicio Social</t>
  </si>
  <si>
    <t>Numero de estudiantes visitados</t>
  </si>
  <si>
    <t>Cumplimiento de visitas a universitarios en servicio social.</t>
  </si>
  <si>
    <t>universitarios en servicio social</t>
  </si>
  <si>
    <t>Jefatura de Departamento de Restauradora.</t>
  </si>
  <si>
    <t xml:space="preserve">Asegurar el éxito de Diplomado </t>
  </si>
  <si>
    <t>Solicitudes de matricula</t>
  </si>
  <si>
    <t>Aprobación de Diplomados</t>
  </si>
  <si>
    <t>Es necesario que la comunidad de la Facultad de Odontología apoye el desarrollo de esta actividades.</t>
  </si>
  <si>
    <t xml:space="preserve">visitas a paginas en redes sociales </t>
  </si>
  <si>
    <t>Número de personas informadas</t>
  </si>
  <si>
    <t>Comité  de Vinculación</t>
  </si>
  <si>
    <t>Apoyo desde el interior de los departamentos en nuevas iniciativas de proyectos de vinculación.</t>
  </si>
  <si>
    <t xml:space="preserve">apoyo interno a los proyectos de vinculación. </t>
  </si>
  <si>
    <t xml:space="preserve">docentes de los departamentos </t>
  </si>
  <si>
    <t>Comité de Vinculación</t>
  </si>
  <si>
    <t>Número de profesionales contactados.</t>
  </si>
  <si>
    <t xml:space="preserve">Egresados </t>
  </si>
  <si>
    <t>Comité de Vinculación, Secretaria</t>
  </si>
  <si>
    <t>Tinta HP No.- 122 color negro</t>
  </si>
  <si>
    <t>Tinta HP No.- 21 color negro</t>
  </si>
  <si>
    <t>Tinta HP No.- 22 colores</t>
  </si>
  <si>
    <t xml:space="preserve">Tinta HP No. 60  color negro, Nota favor compra producto originales no genericos ni rellenados </t>
  </si>
  <si>
    <t>Toner MS 310 DN para impresora Lexmark</t>
  </si>
  <si>
    <t>Toner CS 310 DN para impresora Lexmark</t>
  </si>
  <si>
    <t xml:space="preserve">Expendientes clinico en material de cartulina, tamaño oficio color verde logotipo de la UNAH y de la Facultad de Odontologia en Blnaco y Negro con impresiones en el interiro de la Carpeta. </t>
  </si>
  <si>
    <t>Folderes tamaños carta de 50 unidades</t>
  </si>
  <si>
    <t>Folderes tamaños oficio de 50 unidades</t>
  </si>
  <si>
    <t>Cuchilla para fotocopiadora Sharp MX- 312</t>
  </si>
  <si>
    <t>Revelador para fotocopiadora Sharp MX- 312</t>
  </si>
  <si>
    <t>Tambor  para fotocopiadora Sharp MX- 312</t>
  </si>
  <si>
    <t>Fijador para fotocopiadora Sharp MX- 312</t>
  </si>
  <si>
    <t>Tinta para fotocopiadora Sharp MX -312</t>
  </si>
  <si>
    <t xml:space="preserve">Papel Bond base 20, tamaño carta de 500 hojas cada resma </t>
  </si>
  <si>
    <t xml:space="preserve">Papel Bond base 20, tamaño oficio de 500 hojas cada resma </t>
  </si>
  <si>
    <t>Grapadora metalica # 8</t>
  </si>
  <si>
    <t xml:space="preserve">Grapas estandart # 8 </t>
  </si>
  <si>
    <t>Saca grapas</t>
  </si>
  <si>
    <t>Liquido corrector blanco de 5 ml,</t>
  </si>
  <si>
    <t>Perforadora de papel</t>
  </si>
  <si>
    <t>Fastener de 100 unidade</t>
  </si>
  <si>
    <t>Pegamento en barra de 40 gr</t>
  </si>
  <si>
    <t>Reglas milimetradas de 18 pulg, metalicas</t>
  </si>
  <si>
    <t>Lapiz tinta negro, de 100 unidades</t>
  </si>
  <si>
    <t>Lapiz tinta rojo, de 100 unidades</t>
  </si>
  <si>
    <t>Lapiz tinta azul, de 100 unidades</t>
  </si>
  <si>
    <t>Lapiz grafito, HB de 100 unidades</t>
  </si>
  <si>
    <t>Marcador resaltador de texto color amarillo</t>
  </si>
  <si>
    <t>Marcadores de Pizarra acrilicos, color negro, de 10 unidades</t>
  </si>
  <si>
    <t>Marcadores de Pizarra acrilicos, color rojo,  de 10 unidades</t>
  </si>
  <si>
    <t>Marcadores de Pizarra acrilicos, color verde,  de 10 unidades</t>
  </si>
  <si>
    <t>Marcadores de Pizarra acrilicos, color azul,  de 10 unidades</t>
  </si>
  <si>
    <t xml:space="preserve">Marcador permanente, de 10 unidades color negro </t>
  </si>
  <si>
    <t>Marcador permanente, de 10 unidades color azul</t>
  </si>
  <si>
    <t>Marcador permanente, de 10 unidades color rojo</t>
  </si>
  <si>
    <t xml:space="preserve">Sobres de papel manila, tamaño oficio, </t>
  </si>
  <si>
    <t>Sobres blancos de papel, tamaño oficio,</t>
  </si>
  <si>
    <t>Bolsas de manila de 9 x 12 pulg</t>
  </si>
  <si>
    <t>Bolsas de manila de 10 x 15 pulg</t>
  </si>
  <si>
    <t>Borrador para pizarra</t>
  </si>
  <si>
    <t>Borrador para lapiz grafito</t>
  </si>
  <si>
    <t>Clip tamaño pequeño, de 100 unidades de 26 mm</t>
  </si>
  <si>
    <t>Clip tamaño grande, de 100 unidades de 40 mm</t>
  </si>
  <si>
    <t>Posting adhesivos, caja de 5 block de 76 x 76 mm</t>
  </si>
  <si>
    <t>Masking tape, 3/4 x 20 yardas</t>
  </si>
  <si>
    <t>Tape transparente, 3/4 x 20yardas</t>
  </si>
  <si>
    <t>Tape industrial, de 3 pulg x 20 yardas</t>
  </si>
  <si>
    <t>Tijeras de papel, punta redonda, metalicas</t>
  </si>
  <si>
    <t>Cuadernos unicos de 400 paginas, tamaño oficio</t>
  </si>
  <si>
    <t>CD en blanco</t>
  </si>
  <si>
    <t>DVD en blanco</t>
  </si>
  <si>
    <t>3-03-04-01-01</t>
  </si>
  <si>
    <t>3-03-04-01-02</t>
  </si>
  <si>
    <t>Gestión para la compra de materiales e insumos de oficina.</t>
  </si>
  <si>
    <t xml:space="preserve">Gestión para contratar docentes por hora </t>
  </si>
  <si>
    <t>Progema aprobado de postgrado de odontopediatria</t>
  </si>
  <si>
    <t>Odontologos,</t>
  </si>
  <si>
    <t>Aprobación de proyecto de Esterilizacion</t>
  </si>
  <si>
    <t>Actualizaciones de inventario de mobiliario</t>
  </si>
  <si>
    <t>Aprobación e inicio de proceso de licitación</t>
  </si>
  <si>
    <t>Docentes, estudiantes , pacientes  de la Facultad de Odontología</t>
  </si>
  <si>
    <t>Administración, Decanato, Jefatura de Departamento.</t>
  </si>
  <si>
    <t>Jefatura de Departamento, Administración.</t>
  </si>
  <si>
    <t>Fortalecer los procesos de Investigacion cientifica de parte del Departamento de Odontología Preventiva</t>
  </si>
  <si>
    <t>Aprobacion de proyecto por par parte de DICU</t>
  </si>
  <si>
    <t>Impulsar la participación de docentes en proyectos de Investigación científica en la Facultad de Odontología.</t>
  </si>
  <si>
    <t xml:space="preserve">Número de estudiantes capacitados </t>
  </si>
  <si>
    <t xml:space="preserve">Número de docentes capacitados </t>
  </si>
  <si>
    <t>Gestión para la promoción y mercadeo del diplomado de Odontología Estética</t>
  </si>
  <si>
    <t>Matricula en Diplomado</t>
  </si>
  <si>
    <t xml:space="preserve">Odontólogos </t>
  </si>
  <si>
    <t>Área estratégica no. 4  Comunicación y Difusión</t>
  </si>
  <si>
    <t>Socialización de actividades desarrolladas por la Facultad de Odontología.</t>
  </si>
  <si>
    <t>Socialización de las actividades desarrolladas de Vinculación Facultad-Sociedad por medios electrónicos y redes sociales.</t>
  </si>
  <si>
    <t>Área Estratégica no. 7  Gestión académica y administrativa de la vinculación</t>
  </si>
  <si>
    <t>número de propuestas desarrolladas por los diferentes departamentos de esta unidad académica.</t>
  </si>
  <si>
    <t>Propuestas de los departamentos como proyectos de vinculación</t>
  </si>
  <si>
    <t>Propiciar un acercamiento y monitoreo a los egresados de la Carrera de Odontología.</t>
  </si>
  <si>
    <t>Gestión para el desarrollo de mecanismos de seguimiento y monitoreo de la actividad profesional y desempeño de la profesión por parte de los graduados de la Facultad de Odontología</t>
  </si>
  <si>
    <t>Acercamiento a las necesidades de formación continua de los egresados y evaluación de su  condición laboral</t>
  </si>
  <si>
    <t>Instrumento de medición</t>
  </si>
  <si>
    <t>Comisión de Servicio Social, Secretaria.</t>
  </si>
  <si>
    <t>Control y supervisión de universitarios en servicio Social.</t>
  </si>
  <si>
    <t>Gestión y planificación de visitas de supervisión a universitarios en Servicio Social, en las diferentes centros asistenciales del país.</t>
  </si>
  <si>
    <t xml:space="preserve">Desarrollar una calendarización para facilitar las gestiones pertinentes en solicitud de apoyo para este propósito. </t>
  </si>
  <si>
    <t>Área estratégica no. 3 Educación No Formal</t>
  </si>
  <si>
    <t>Desarrollo de Plan de estudio s de carreras técnicas</t>
  </si>
  <si>
    <t>Programa de carreras Técnicas en proceso de aprobación,.</t>
  </si>
  <si>
    <t>Fortalecimiento del plan de estudios de Carreras Técnicas.</t>
  </si>
  <si>
    <t>Ampliar la oferta académica de la Carreara de Odontología.</t>
  </si>
  <si>
    <t xml:space="preserve">Proyectos en evaluación </t>
  </si>
  <si>
    <t>Estudiantes de Educación media</t>
  </si>
  <si>
    <t>Cognición de diseño curricular de carreras técnicas, secretaria, comisión de Vinculación.</t>
  </si>
  <si>
    <t>Desarrollo de diplomado de Estética Dental</t>
  </si>
  <si>
    <t>Gestión para el desarrollo de Diplomado de Odontología Estética en nuestra Unidad Académica</t>
  </si>
  <si>
    <t>Falta de oferta de diplomados en esta unidad académica.</t>
  </si>
  <si>
    <t>Promoción de programas de postgrado de la Facultad de Odontología</t>
  </si>
  <si>
    <t xml:space="preserve">odontólogos </t>
  </si>
  <si>
    <t>Depurar el número de estudiantes con los mejores perfiles académicos para participar en el postgrado</t>
  </si>
  <si>
    <t xml:space="preserve">Odontólogos egresados </t>
  </si>
  <si>
    <t>Es una necesidad urgente apertura un programa de postgrados debido a la gran demanda pos formación profesional en nivel de Postgrado</t>
  </si>
  <si>
    <t>Fortalecido el eje ético en personal administrativo</t>
  </si>
  <si>
    <t>numero de talleres o seminarios recibidos</t>
  </si>
  <si>
    <t>Incrementada la producción de investigaciones cientificas de la Facultad de Odontología.</t>
  </si>
  <si>
    <t>Fortalecido el desarrollo de actividades deportivas en estudiantes de la Facultad de Odontología.</t>
  </si>
  <si>
    <t>Proporcionar equipo necesario para un correcto control y gestión de Calidad</t>
  </si>
  <si>
    <t>Cuerpo docente capacitado en manejo de herramientas  para vitalización de asignaturas</t>
  </si>
  <si>
    <t>Número de docentes capacitados</t>
  </si>
  <si>
    <t>Gestión para Fortalecimiento de competencias en medios virtuales de enseñanza.</t>
  </si>
  <si>
    <t>Para poder implementar herramientas virtuales en las asignaturas propias de la disciplina se requiere un entrenamiento previo</t>
  </si>
  <si>
    <t>Convocatorias a seminarios de capacitación</t>
  </si>
  <si>
    <t>Ampliación de red inalámbrica</t>
  </si>
  <si>
    <t>Número de usuarios conectados</t>
  </si>
  <si>
    <t>Es necesario ampliar la cobertura de la red actual si planificamos un proceso de vitalización de algunas asignaturas propias de la disciplina.</t>
  </si>
  <si>
    <t>Gestionar la compra de repuestos varios para las unidades dentales y compresores e aire.</t>
  </si>
  <si>
    <t>Convenios específicos firmados con universidades del extranjero.</t>
  </si>
  <si>
    <t>Convenios específicos en proceso de aprobación</t>
  </si>
  <si>
    <t>Gestión permanente para desarrollar proyectos académicos con universidades del extranjero</t>
  </si>
  <si>
    <t xml:space="preserve">La gestión en busca de colaboración para desarrollo de proyectos académicos en beneficio de los estudiantes y docentes de la Facultad de Odontología es una premisa que será potenciada este año como seguimiento al plan estratégico de esta unidad académica. </t>
  </si>
  <si>
    <t>Gestión de proyectos de colaboración con centros universitarios de la región</t>
  </si>
  <si>
    <t>para el desarrollo de programas en colaboración con otras instituciones es necesario la participación de desatacados profesionales de la odontología con experiencias en programas de investigación científica, para esto se busca su colaboración en la formación de nuestro cuerpo docente.</t>
  </si>
  <si>
    <t>a) Gestionar y promover movilidades internacionales en pro de la academia, la investigación y la cultura, con prioridad en el apoyo a los temas de Relevo Docente y mejora en las capacidades internas de las distintas unidades académicas de la UNAH.</t>
  </si>
  <si>
    <t>Gestión con autoridades de la Universidad de Panamá, el desarrollo de programas conjuntos de Endodoncia y Panamá</t>
  </si>
  <si>
    <t>Con el propósito de incrementar la calidad académica y fomentar la cooperación con universidades de la región centroamericana se desarrollan programas de postgrado en conjunto con docentes de la UNAH y la UP.</t>
  </si>
  <si>
    <t>Programas de postgrado aprobados</t>
  </si>
  <si>
    <t>Docentes de la Facultad de Odontología de la UNAH y de la UP.</t>
  </si>
  <si>
    <t>Decanato, Jefatura de departamentos, coordinación de Postgrado.</t>
  </si>
</sst>
</file>

<file path=xl/styles.xml><?xml version="1.0" encoding="utf-8"?>
<styleSheet xmlns="http://schemas.openxmlformats.org/spreadsheetml/2006/main">
  <numFmts count="14">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quot;L.&quot;\ #,##0.00"/>
  </numFmts>
  <fonts count="80">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11"/>
      <name val="Arial"/>
      <family val="2"/>
    </font>
    <font>
      <sz val="18"/>
      <color rgb="FF000000"/>
      <name val="Calibri"/>
      <family val="2"/>
      <scheme val="minor"/>
    </font>
    <font>
      <b/>
      <sz val="16"/>
      <color theme="3" tint="-0.499984740745262"/>
      <name val="Calibri"/>
      <family val="2"/>
      <scheme val="minor"/>
    </font>
    <font>
      <b/>
      <sz val="18"/>
      <color theme="3" tint="-0.499984740745262"/>
      <name val="Calibri"/>
      <family val="2"/>
      <scheme val="minor"/>
    </font>
    <font>
      <sz val="18"/>
      <name val="Arial"/>
      <family val="2"/>
    </font>
    <font>
      <sz val="16"/>
      <color theme="3" tint="-0.499984740745262"/>
      <name val="Calibri"/>
      <family val="2"/>
      <scheme val="minor"/>
    </font>
    <font>
      <sz val="18"/>
      <color theme="3" tint="-0.499984740745262"/>
      <name val="Calibri"/>
      <family val="2"/>
      <scheme val="minor"/>
    </font>
    <font>
      <b/>
      <sz val="18"/>
      <name val="Calibri"/>
      <family val="2"/>
      <scheme val="minor"/>
    </font>
    <font>
      <b/>
      <sz val="16"/>
      <color indexed="8"/>
      <name val="Calibri"/>
      <family val="2"/>
    </font>
    <font>
      <sz val="9"/>
      <color indexed="81"/>
      <name val="Tahoma"/>
      <family val="2"/>
    </font>
    <font>
      <b/>
      <sz val="9"/>
      <color indexed="81"/>
      <name val="Tahoma"/>
      <family val="2"/>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rgb="FF92D050"/>
        <bgColor indexed="64"/>
      </patternFill>
    </fill>
    <fill>
      <patternFill patternType="solid">
        <fgColor theme="6"/>
        <bgColor indexed="64"/>
      </patternFill>
    </fill>
    <fill>
      <patternFill patternType="solid">
        <fgColor theme="6"/>
        <bgColor indexed="22"/>
      </patternFill>
    </fill>
  </fills>
  <borders count="6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15" fillId="0" borderId="0" applyFont="0" applyFill="0" applyBorder="0" applyAlignment="0" applyProtection="0"/>
    <xf numFmtId="164"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cellStyleXfs>
  <cellXfs count="63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0"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6" fillId="0" borderId="10" xfId="0" applyNumberFormat="1" applyFont="1" applyBorder="1" applyAlignment="1">
      <alignment horizontal="justify" vertical="top" wrapText="1"/>
    </xf>
    <xf numFmtId="41" fontId="26"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69" fontId="26" fillId="0" borderId="10" xfId="0" applyNumberFormat="1" applyFont="1" applyBorder="1" applyAlignment="1">
      <alignment horizontal="center" vertical="top"/>
    </xf>
    <xf numFmtId="169"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69"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6" xfId="16" applyFont="1" applyBorder="1" applyAlignment="1">
      <alignment horizontal="center" vertical="center" wrapText="1"/>
    </xf>
    <xf numFmtId="0" fontId="33" fillId="0" borderId="26" xfId="16" applyFont="1" applyBorder="1" applyAlignment="1">
      <alignment horizontal="center" vertical="center" wrapText="1"/>
    </xf>
    <xf numFmtId="0" fontId="27" fillId="2" borderId="26" xfId="0" applyFont="1" applyFill="1" applyBorder="1" applyAlignment="1">
      <alignment horizontal="center" vertical="center" wrapText="1"/>
    </xf>
    <xf numFmtId="0" fontId="27" fillId="0" borderId="26" xfId="0" applyFont="1" applyBorder="1" applyAlignment="1">
      <alignment vertical="center" wrapText="1"/>
    </xf>
    <xf numFmtId="0" fontId="28" fillId="10" borderId="26"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8" fillId="10" borderId="26" xfId="16" applyFont="1" applyFill="1" applyBorder="1" applyAlignment="1">
      <alignment horizontal="right" vertical="top" wrapText="1"/>
    </xf>
    <xf numFmtId="0" fontId="37" fillId="0" borderId="0" xfId="0" applyFont="1" applyAlignment="1">
      <alignment horizontal="center" vertical="center"/>
    </xf>
    <xf numFmtId="0" fontId="37" fillId="0" borderId="0" xfId="0" applyFont="1" applyAlignment="1">
      <alignment vertical="center"/>
    </xf>
    <xf numFmtId="172" fontId="37" fillId="0" borderId="0" xfId="18" applyNumberFormat="1" applyFont="1" applyAlignment="1">
      <alignment vertical="center"/>
    </xf>
    <xf numFmtId="0" fontId="38" fillId="0" borderId="0" xfId="0" applyFont="1" applyAlignment="1">
      <alignment vertical="center"/>
    </xf>
    <xf numFmtId="172" fontId="39" fillId="0" borderId="0" xfId="18" applyNumberFormat="1" applyFont="1" applyAlignment="1">
      <alignment vertical="center"/>
    </xf>
    <xf numFmtId="0" fontId="0" fillId="0" borderId="0" xfId="0" applyAlignment="1">
      <alignment vertical="center"/>
    </xf>
    <xf numFmtId="0" fontId="40"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2"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1"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41"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2" borderId="10" xfId="0" applyNumberFormat="1" applyFont="1" applyFill="1" applyBorder="1" applyAlignment="1">
      <alignment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41"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1" borderId="3" xfId="0" applyFont="1" applyFill="1" applyBorder="1" applyAlignment="1">
      <alignment horizontal="center" vertical="center"/>
    </xf>
    <xf numFmtId="41" fontId="18" fillId="11" borderId="3" xfId="0" applyNumberFormat="1"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5" xfId="0" applyNumberFormat="1" applyFont="1" applyFill="1" applyBorder="1" applyAlignment="1">
      <alignment vertical="center"/>
    </xf>
    <xf numFmtId="41" fontId="18" fillId="11" borderId="7" xfId="0"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41" fontId="18" fillId="11" borderId="3" xfId="0" applyNumberFormat="1"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6" fillId="6" borderId="33" xfId="0" applyFont="1" applyFill="1" applyBorder="1" applyAlignment="1">
      <alignment vertical="center"/>
    </xf>
    <xf numFmtId="0" fontId="18" fillId="11" borderId="8" xfId="0" applyFont="1" applyFill="1" applyBorder="1" applyAlignment="1">
      <alignment horizontal="center" vertical="center" wrapText="1"/>
    </xf>
    <xf numFmtId="41"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1" borderId="26" xfId="0" applyFont="1" applyFill="1" applyBorder="1" applyAlignment="1">
      <alignment horizontal="center" vertical="center" wrapText="1"/>
    </xf>
    <xf numFmtId="41" fontId="18" fillId="11"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41" fontId="1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0"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7" fillId="2" borderId="26" xfId="0" applyNumberFormat="1" applyFont="1" applyFill="1" applyBorder="1" applyAlignment="1">
      <alignment horizontal="center" vertical="center"/>
    </xf>
    <xf numFmtId="41" fontId="16" fillId="6" borderId="24" xfId="0" applyNumberFormat="1" applyFont="1" applyFill="1" applyBorder="1" applyAlignment="1">
      <alignment horizontal="center" vertical="center"/>
    </xf>
    <xf numFmtId="172" fontId="37" fillId="0" borderId="0" xfId="18" applyNumberFormat="1" applyFont="1" applyAlignment="1">
      <alignment horizontal="center" vertical="center"/>
    </xf>
    <xf numFmtId="172" fontId="39" fillId="0" borderId="0" xfId="18" applyNumberFormat="1" applyFont="1" applyAlignment="1">
      <alignment horizontal="center" vertical="center"/>
    </xf>
    <xf numFmtId="41" fontId="17" fillId="2" borderId="20" xfId="0" applyNumberFormat="1" applyFont="1" applyFill="1" applyBorder="1" applyAlignment="1">
      <alignment horizontal="center" vertical="center"/>
    </xf>
    <xf numFmtId="0" fontId="18" fillId="11"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4" fillId="11" borderId="26" xfId="0" applyFont="1" applyFill="1" applyBorder="1" applyAlignment="1">
      <alignment horizontal="center" vertical="center"/>
    </xf>
    <xf numFmtId="0" fontId="18" fillId="12" borderId="26" xfId="0" applyFont="1" applyFill="1" applyBorder="1" applyAlignment="1">
      <alignment horizontal="left" vertical="center"/>
    </xf>
    <xf numFmtId="172" fontId="18"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5" fillId="11" borderId="26" xfId="0" applyFont="1" applyFill="1" applyBorder="1" applyAlignment="1">
      <alignment horizontal="center" vertical="center"/>
    </xf>
    <xf numFmtId="0" fontId="45" fillId="11" borderId="26" xfId="0" applyFont="1" applyFill="1" applyBorder="1" applyAlignment="1">
      <alignment vertical="center"/>
    </xf>
    <xf numFmtId="172" fontId="45" fillId="11" borderId="26" xfId="18" applyNumberFormat="1" applyFont="1" applyFill="1" applyBorder="1" applyAlignment="1">
      <alignment horizontal="center" vertical="center"/>
    </xf>
    <xf numFmtId="0" fontId="44" fillId="11" borderId="27" xfId="0" applyFont="1" applyFill="1" applyBorder="1" applyAlignment="1">
      <alignment horizontal="center" vertical="center"/>
    </xf>
    <xf numFmtId="0" fontId="18" fillId="12" borderId="27" xfId="0" applyFont="1" applyFill="1" applyBorder="1" applyAlignment="1">
      <alignment horizontal="left" vertical="center"/>
    </xf>
    <xf numFmtId="172" fontId="18" fillId="12" borderId="27" xfId="18" applyNumberFormat="1" applyFont="1" applyFill="1" applyBorder="1" applyAlignment="1">
      <alignment horizontal="center" vertical="center"/>
    </xf>
    <xf numFmtId="0" fontId="46" fillId="3" borderId="26" xfId="0" applyFont="1" applyFill="1" applyBorder="1" applyAlignment="1">
      <alignment horizontal="center" vertical="center"/>
    </xf>
    <xf numFmtId="0" fontId="43" fillId="3" borderId="26" xfId="0" applyFont="1" applyFill="1" applyBorder="1" applyAlignment="1">
      <alignment horizontal="left" vertical="center"/>
    </xf>
    <xf numFmtId="172" fontId="43" fillId="3" borderId="26" xfId="18" applyNumberFormat="1" applyFont="1" applyFill="1" applyBorder="1" applyAlignment="1">
      <alignment horizontal="center" vertical="center"/>
    </xf>
    <xf numFmtId="0" fontId="45" fillId="13" borderId="41" xfId="0" applyFont="1" applyFill="1" applyBorder="1" applyAlignment="1">
      <alignment horizontal="center" vertical="center"/>
    </xf>
    <xf numFmtId="43" fontId="45" fillId="13" borderId="39" xfId="18" applyFont="1" applyFill="1" applyBorder="1" applyAlignment="1">
      <alignment horizontal="center" vertical="center"/>
    </xf>
    <xf numFmtId="0" fontId="40"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1" fontId="47"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2" fontId="42" fillId="0" borderId="0" xfId="18" applyNumberFormat="1" applyFont="1" applyAlignment="1">
      <alignment vertical="center"/>
    </xf>
    <xf numFmtId="0" fontId="48" fillId="11" borderId="0" xfId="0" applyFont="1" applyFill="1" applyAlignment="1">
      <alignment horizontal="left" vertical="center"/>
    </xf>
    <xf numFmtId="9" fontId="28" fillId="0" borderId="26" xfId="16" applyNumberFormat="1" applyFont="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6" xfId="16" applyFont="1" applyFill="1" applyBorder="1" applyAlignment="1">
      <alignment vertical="center" wrapText="1"/>
    </xf>
    <xf numFmtId="0" fontId="49" fillId="0" borderId="0" xfId="0" applyNumberFormat="1" applyFont="1" applyFill="1" applyAlignment="1">
      <alignment horizontal="left" vertical="center"/>
    </xf>
    <xf numFmtId="43" fontId="45" fillId="13" borderId="39" xfId="18" applyFont="1" applyFill="1" applyBorder="1" applyAlignment="1">
      <alignment horizontal="center" vertical="center" wrapText="1"/>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2" fontId="10"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18" fillId="14" borderId="11" xfId="0" applyFont="1" applyFill="1" applyBorder="1" applyAlignment="1">
      <alignment vertical="center"/>
    </xf>
    <xf numFmtId="0" fontId="18" fillId="14" borderId="2" xfId="0" applyFont="1" applyFill="1" applyBorder="1" applyAlignment="1">
      <alignment horizontal="center" vertical="center"/>
    </xf>
    <xf numFmtId="0" fontId="44" fillId="14"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4" borderId="12" xfId="0" applyFont="1" applyFill="1" applyBorder="1" applyAlignment="1">
      <alignment vertical="center"/>
    </xf>
    <xf numFmtId="0" fontId="18" fillId="14"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0" fontId="18" fillId="15" borderId="3" xfId="0" applyFont="1" applyFill="1" applyBorder="1" applyAlignment="1">
      <alignment horizontal="center" vertical="center" wrapText="1"/>
    </xf>
    <xf numFmtId="0" fontId="18" fillId="15" borderId="7" xfId="0" applyFont="1" applyFill="1" applyBorder="1" applyAlignment="1">
      <alignment horizontal="center" vertical="center" wrapText="1"/>
    </xf>
    <xf numFmtId="41" fontId="18" fillId="15" borderId="3" xfId="0" applyNumberFormat="1" applyFont="1" applyFill="1" applyBorder="1" applyAlignment="1">
      <alignment horizontal="center" vertical="center" wrapText="1"/>
    </xf>
    <xf numFmtId="0" fontId="44" fillId="11" borderId="0" xfId="0" applyFont="1" applyFill="1" applyAlignment="1">
      <alignment vertical="center"/>
    </xf>
    <xf numFmtId="0" fontId="50" fillId="11" borderId="0" xfId="0" applyFont="1" applyFill="1" applyAlignment="1">
      <alignment horizontal="left" vertical="center" indent="5"/>
    </xf>
    <xf numFmtId="9" fontId="18" fillId="15" borderId="3" xfId="17" applyFont="1" applyFill="1" applyBorder="1" applyAlignment="1">
      <alignment horizontal="center" vertical="center" wrapText="1"/>
    </xf>
    <xf numFmtId="0" fontId="50" fillId="11" borderId="0" xfId="0" applyFont="1" applyFill="1" applyAlignment="1">
      <alignment horizontal="center" vertical="center" wrapText="1"/>
    </xf>
    <xf numFmtId="43" fontId="28" fillId="0" borderId="26" xfId="18" applyFont="1" applyBorder="1" applyAlignment="1">
      <alignment horizontal="center" vertical="center" wrapText="1"/>
    </xf>
    <xf numFmtId="43" fontId="28" fillId="10" borderId="26" xfId="18" applyFont="1" applyFill="1" applyBorder="1" applyAlignment="1">
      <alignment vertical="center" wrapText="1"/>
    </xf>
    <xf numFmtId="43" fontId="28" fillId="10" borderId="26" xfId="18" applyFont="1" applyFill="1" applyBorder="1" applyAlignment="1">
      <alignment vertical="top" wrapText="1"/>
    </xf>
    <xf numFmtId="43" fontId="0" fillId="0" borderId="0" xfId="18" applyFont="1"/>
    <xf numFmtId="43" fontId="28" fillId="10" borderId="26" xfId="18" applyFont="1" applyFill="1" applyBorder="1" applyAlignment="1">
      <alignment horizontal="right" vertical="top" wrapText="1"/>
    </xf>
    <xf numFmtId="43" fontId="28" fillId="10" borderId="26" xfId="18" applyFont="1" applyFill="1" applyBorder="1" applyAlignment="1">
      <alignment horizontal="right" wrapText="1"/>
    </xf>
    <xf numFmtId="0" fontId="51" fillId="0" borderId="0" xfId="0" applyFont="1" applyAlignment="1">
      <alignment horizontal="center" vertical="center"/>
    </xf>
    <xf numFmtId="43" fontId="51" fillId="0" borderId="0" xfId="18" applyFont="1" applyAlignment="1">
      <alignment vertical="center"/>
    </xf>
    <xf numFmtId="172" fontId="51" fillId="0" borderId="0" xfId="18" applyNumberFormat="1" applyFont="1" applyAlignment="1">
      <alignment vertical="center"/>
    </xf>
    <xf numFmtId="172" fontId="51"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28" fillId="0" borderId="26" xfId="19" applyFont="1" applyBorder="1" applyAlignment="1">
      <alignment horizontal="center" vertical="center" wrapText="1"/>
    </xf>
    <xf numFmtId="9" fontId="28" fillId="0" borderId="26" xfId="19" applyNumberFormat="1" applyFont="1" applyBorder="1" applyAlignment="1">
      <alignment horizontal="center" vertical="center" wrapText="1"/>
    </xf>
    <xf numFmtId="0" fontId="21" fillId="0" borderId="0" xfId="19" applyFont="1" applyBorder="1" applyAlignment="1">
      <alignment vertical="center" wrapText="1"/>
    </xf>
    <xf numFmtId="0" fontId="28" fillId="2" borderId="26" xfId="19" applyFont="1" applyFill="1" applyBorder="1" applyAlignment="1">
      <alignment horizontal="center" vertical="center" wrapText="1"/>
    </xf>
    <xf numFmtId="43" fontId="28" fillId="10" borderId="26" xfId="19" applyNumberFormat="1" applyFont="1" applyFill="1" applyBorder="1" applyAlignment="1">
      <alignment vertical="center" wrapText="1"/>
    </xf>
    <xf numFmtId="0" fontId="28" fillId="10" borderId="26"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43" fontId="28" fillId="10" borderId="26" xfId="19" applyNumberFormat="1" applyFont="1" applyFill="1" applyBorder="1" applyAlignment="1">
      <alignment vertical="top" wrapText="1"/>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43" fontId="28" fillId="2" borderId="26" xfId="18" applyFont="1" applyFill="1" applyBorder="1" applyAlignment="1">
      <alignment horizontal="center" vertical="center" wrapText="1"/>
    </xf>
    <xf numFmtId="0" fontId="32" fillId="2" borderId="26" xfId="0" applyFont="1" applyFill="1" applyBorder="1" applyAlignment="1">
      <alignment horizontal="center" vertical="center" wrapText="1"/>
    </xf>
    <xf numFmtId="43" fontId="28" fillId="10" borderId="26" xfId="18" applyNumberFormat="1" applyFont="1" applyFill="1" applyBorder="1" applyAlignment="1">
      <alignment vertical="top" wrapText="1"/>
    </xf>
    <xf numFmtId="43" fontId="28" fillId="10" borderId="26" xfId="19" applyNumberFormat="1" applyFont="1" applyFill="1" applyBorder="1" applyAlignment="1">
      <alignment horizontal="right" vertical="top" wrapText="1"/>
    </xf>
    <xf numFmtId="43" fontId="28" fillId="10" borderId="26" xfId="18" applyNumberFormat="1" applyFont="1" applyFill="1" applyBorder="1" applyAlignment="1">
      <alignment horizontal="right" vertical="top" wrapText="1"/>
    </xf>
    <xf numFmtId="0" fontId="21" fillId="0" borderId="0" xfId="19" applyFont="1" applyAlignment="1">
      <alignment wrapText="1"/>
    </xf>
    <xf numFmtId="0" fontId="27" fillId="0" borderId="26" xfId="0" applyFont="1" applyFill="1" applyBorder="1" applyAlignment="1">
      <alignment horizontal="center" vertical="center" wrapText="1"/>
    </xf>
    <xf numFmtId="0" fontId="24" fillId="10" borderId="26" xfId="19" applyFont="1" applyFill="1" applyBorder="1" applyAlignment="1">
      <alignment vertical="top" wrapText="1"/>
    </xf>
    <xf numFmtId="0" fontId="20" fillId="8" borderId="0" xfId="19" applyFont="1" applyFill="1" applyBorder="1" applyAlignment="1"/>
    <xf numFmtId="0" fontId="24" fillId="0" borderId="26" xfId="19" applyFont="1" applyFill="1" applyBorder="1" applyAlignment="1">
      <alignment horizontal="center" vertical="center" wrapText="1"/>
    </xf>
    <xf numFmtId="0" fontId="28" fillId="0" borderId="26" xfId="19" applyFont="1" applyFill="1" applyBorder="1" applyAlignment="1">
      <alignment horizontal="center" vertical="center" wrapText="1"/>
    </xf>
    <xf numFmtId="43" fontId="28" fillId="10" borderId="26" xfId="19" applyNumberFormat="1" applyFont="1" applyFill="1" applyBorder="1" applyAlignment="1">
      <alignment horizontal="right" wrapText="1"/>
    </xf>
    <xf numFmtId="43" fontId="28"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8" fillId="10" borderId="26"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4" fillId="10" borderId="37" xfId="19" applyFont="1" applyFill="1" applyBorder="1" applyAlignment="1">
      <alignment vertical="top"/>
    </xf>
    <xf numFmtId="0" fontId="24" fillId="10" borderId="16" xfId="19" applyFont="1" applyFill="1" applyBorder="1" applyAlignment="1">
      <alignment vertical="top"/>
    </xf>
    <xf numFmtId="0" fontId="24" fillId="10" borderId="36" xfId="19" applyFont="1" applyFill="1" applyBorder="1" applyAlignment="1">
      <alignment vertical="top"/>
    </xf>
    <xf numFmtId="0" fontId="24" fillId="10" borderId="26" xfId="16" applyFont="1" applyFill="1" applyBorder="1" applyAlignment="1">
      <alignment horizontal="left" vertical="top"/>
    </xf>
    <xf numFmtId="0" fontId="48" fillId="11" borderId="0" xfId="0" applyFont="1" applyFill="1" applyAlignment="1">
      <alignment horizontal="center" vertical="center" wrapText="1"/>
    </xf>
    <xf numFmtId="43" fontId="0" fillId="0" borderId="0" xfId="18" applyFont="1" applyAlignment="1">
      <alignment vertical="center"/>
    </xf>
    <xf numFmtId="41" fontId="17" fillId="2" borderId="38" xfId="0" applyNumberFormat="1" applyFont="1" applyFill="1" applyBorder="1" applyAlignment="1">
      <alignment vertical="center"/>
    </xf>
    <xf numFmtId="0" fontId="18" fillId="16" borderId="12" xfId="0" applyFont="1" applyFill="1" applyBorder="1" applyAlignment="1">
      <alignment vertical="center"/>
    </xf>
    <xf numFmtId="0" fontId="37" fillId="0" borderId="0" xfId="0" applyFont="1" applyAlignment="1">
      <alignment vertical="center" wrapText="1"/>
    </xf>
    <xf numFmtId="0" fontId="33" fillId="0" borderId="26" xfId="19" applyFont="1" applyBorder="1" applyAlignment="1">
      <alignment horizontal="center" vertical="center" wrapText="1"/>
    </xf>
    <xf numFmtId="0" fontId="0" fillId="0" borderId="26"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3" fillId="0" borderId="0" xfId="0" applyFont="1"/>
    <xf numFmtId="0" fontId="16" fillId="0" borderId="0" xfId="0" applyFont="1"/>
    <xf numFmtId="0" fontId="54" fillId="0" borderId="0" xfId="19" applyFont="1" applyAlignment="1">
      <alignment vertical="top"/>
    </xf>
    <xf numFmtId="0" fontId="54" fillId="0" borderId="0" xfId="0" applyFont="1"/>
    <xf numFmtId="0" fontId="54" fillId="0" borderId="0" xfId="19" applyFont="1"/>
    <xf numFmtId="0" fontId="21" fillId="0" borderId="0" xfId="19" applyFont="1" applyAlignment="1">
      <alignment vertical="top"/>
    </xf>
    <xf numFmtId="0" fontId="55" fillId="0" borderId="0" xfId="19" applyFont="1" applyAlignment="1">
      <alignment wrapText="1"/>
    </xf>
    <xf numFmtId="0" fontId="17" fillId="14" borderId="15" xfId="0" applyFont="1" applyFill="1" applyBorder="1" applyAlignment="1">
      <alignment horizontal="center" vertical="center"/>
    </xf>
    <xf numFmtId="0" fontId="45" fillId="13" borderId="40" xfId="0" applyFont="1" applyFill="1" applyBorder="1" applyAlignment="1">
      <alignment horizontal="center" vertical="center" wrapText="1"/>
    </xf>
    <xf numFmtId="0" fontId="30" fillId="0" borderId="26" xfId="19" applyFont="1" applyBorder="1" applyAlignment="1">
      <alignment horizontal="center" vertical="center" wrapText="1"/>
    </xf>
    <xf numFmtId="0" fontId="27" fillId="0" borderId="26" xfId="0" applyFont="1" applyBorder="1" applyAlignment="1">
      <alignment horizontal="center" vertical="center" wrapText="1"/>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41" fontId="17" fillId="2" borderId="9" xfId="0" applyNumberFormat="1" applyFont="1" applyFill="1" applyBorder="1" applyAlignment="1">
      <alignment vertical="center"/>
    </xf>
    <xf numFmtId="41" fontId="17" fillId="2" borderId="23" xfId="0" applyNumberFormat="1" applyFont="1" applyFill="1" applyBorder="1" applyAlignment="1">
      <alignment horizontal="center" vertical="center"/>
    </xf>
    <xf numFmtId="0" fontId="44" fillId="14" borderId="23" xfId="0" applyFont="1" applyFill="1" applyBorder="1" applyAlignment="1">
      <alignment horizontal="center" vertical="center"/>
    </xf>
    <xf numFmtId="0" fontId="18" fillId="14" borderId="46" xfId="0" applyNumberFormat="1" applyFont="1" applyFill="1" applyBorder="1" applyAlignment="1">
      <alignment horizontal="center" vertical="center"/>
    </xf>
    <xf numFmtId="41" fontId="17" fillId="2" borderId="47" xfId="0" applyNumberFormat="1" applyFont="1" applyFill="1" applyBorder="1" applyAlignment="1">
      <alignment horizontal="center" vertical="center"/>
    </xf>
    <xf numFmtId="0" fontId="17" fillId="14" borderId="47" xfId="0" applyFont="1" applyFill="1" applyBorder="1" applyAlignment="1">
      <alignment horizontal="center" vertical="center"/>
    </xf>
    <xf numFmtId="0" fontId="17" fillId="2" borderId="47" xfId="0" applyFont="1" applyFill="1" applyBorder="1" applyAlignment="1">
      <alignment horizontal="center" vertical="center"/>
    </xf>
    <xf numFmtId="41" fontId="16" fillId="0" borderId="0" xfId="0" applyNumberFormat="1" applyFont="1" applyFill="1" applyBorder="1" applyAlignment="1">
      <alignment horizontal="right" vertical="center"/>
    </xf>
    <xf numFmtId="41"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43" fontId="45" fillId="13" borderId="7" xfId="18" applyFont="1" applyFill="1" applyBorder="1" applyAlignment="1">
      <alignment horizontal="center" vertical="center" wrapText="1"/>
    </xf>
    <xf numFmtId="0" fontId="50" fillId="13" borderId="3" xfId="0" applyFont="1" applyFill="1" applyBorder="1" applyAlignment="1">
      <alignment horizontal="center" vertical="center" wrapText="1"/>
    </xf>
    <xf numFmtId="0" fontId="58" fillId="0" borderId="0" xfId="0" applyFont="1" applyFill="1" applyBorder="1" applyAlignment="1">
      <alignment vertical="center"/>
    </xf>
    <xf numFmtId="44" fontId="58" fillId="0" borderId="0" xfId="0" applyNumberFormat="1" applyFont="1" applyFill="1" applyBorder="1" applyAlignment="1">
      <alignment vertical="center"/>
    </xf>
    <xf numFmtId="0" fontId="34" fillId="0" borderId="26" xfId="19" applyFont="1" applyBorder="1" applyAlignment="1" applyProtection="1">
      <alignment horizontal="center" vertical="center" wrapText="1"/>
      <protection locked="0"/>
    </xf>
    <xf numFmtId="0" fontId="34" fillId="0" borderId="26" xfId="19" applyFont="1" applyBorder="1" applyAlignment="1">
      <alignment horizontal="center" vertical="center" wrapText="1"/>
    </xf>
    <xf numFmtId="9" fontId="34" fillId="0" borderId="26" xfId="19" applyNumberFormat="1" applyFont="1" applyBorder="1" applyAlignment="1">
      <alignment horizontal="center" vertical="center" wrapText="1"/>
    </xf>
    <xf numFmtId="0" fontId="27" fillId="0" borderId="26" xfId="0" applyFont="1" applyBorder="1" applyAlignment="1">
      <alignment horizontal="center" vertical="center"/>
    </xf>
    <xf numFmtId="0" fontId="22" fillId="8" borderId="0" xfId="19" applyFont="1" applyFill="1" applyBorder="1" applyAlignment="1">
      <alignment vertical="center"/>
    </xf>
    <xf numFmtId="43" fontId="27" fillId="0" borderId="26" xfId="18" applyFont="1" applyBorder="1" applyAlignment="1">
      <alignment horizontal="center" vertical="center"/>
    </xf>
    <xf numFmtId="9" fontId="27" fillId="0" borderId="26" xfId="0" applyNumberFormat="1" applyFont="1" applyBorder="1" applyAlignment="1">
      <alignment horizontal="center" vertical="center" wrapText="1"/>
    </xf>
    <xf numFmtId="43" fontId="27" fillId="0" borderId="26" xfId="18" applyFont="1" applyBorder="1" applyAlignment="1">
      <alignment horizontal="center" vertical="center" wrapText="1"/>
    </xf>
    <xf numFmtId="9" fontId="27" fillId="0" borderId="26" xfId="0" applyNumberFormat="1" applyFont="1" applyBorder="1" applyAlignment="1">
      <alignment horizontal="center" vertical="center"/>
    </xf>
    <xf numFmtId="43" fontId="28" fillId="0" borderId="26" xfId="18" applyFont="1" applyFill="1" applyBorder="1" applyAlignment="1">
      <alignment horizontal="center" vertical="center" wrapText="1"/>
    </xf>
    <xf numFmtId="0" fontId="32" fillId="0" borderId="26" xfId="0" applyFont="1" applyFill="1" applyBorder="1" applyAlignment="1">
      <alignment horizontal="center" vertical="center" wrapText="1"/>
    </xf>
    <xf numFmtId="9" fontId="27" fillId="0" borderId="26" xfId="0" applyNumberFormat="1" applyFont="1" applyFill="1" applyBorder="1" applyAlignment="1">
      <alignment horizontal="center" vertical="center" wrapText="1"/>
    </xf>
    <xf numFmtId="43" fontId="27" fillId="0" borderId="26" xfId="18" applyFont="1" applyFill="1" applyBorder="1" applyAlignment="1">
      <alignment horizontal="center" vertical="center" wrapText="1"/>
    </xf>
    <xf numFmtId="0" fontId="61" fillId="0" borderId="26" xfId="19" applyFont="1" applyBorder="1" applyAlignment="1">
      <alignment horizontal="center" vertical="center" wrapText="1"/>
    </xf>
    <xf numFmtId="0" fontId="0" fillId="0" borderId="0" xfId="0"/>
    <xf numFmtId="0" fontId="35" fillId="0" borderId="26" xfId="16" applyFont="1" applyBorder="1" applyAlignment="1">
      <alignment horizontal="center" vertical="center" wrapText="1"/>
    </xf>
    <xf numFmtId="0" fontId="48" fillId="11" borderId="0" xfId="10" applyNumberFormat="1" applyFont="1" applyFill="1" applyAlignment="1">
      <alignment horizontal="center" vertical="center"/>
    </xf>
    <xf numFmtId="0" fontId="64" fillId="0" borderId="0" xfId="19" applyFont="1" applyAlignment="1">
      <alignment horizontal="left" vertical="top"/>
    </xf>
    <xf numFmtId="171"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2" fillId="9" borderId="0" xfId="19" applyFont="1" applyFill="1" applyBorder="1" applyAlignment="1" applyProtection="1">
      <alignment horizontal="left" vertical="top"/>
      <protection locked="0"/>
    </xf>
    <xf numFmtId="43" fontId="28" fillId="0" borderId="26" xfId="16" applyNumberFormat="1" applyFont="1" applyBorder="1" applyAlignment="1">
      <alignment horizontal="center" vertical="center" wrapText="1"/>
    </xf>
    <xf numFmtId="43" fontId="20" fillId="8" borderId="0" xfId="19" applyNumberFormat="1" applyFont="1" applyFill="1" applyBorder="1" applyAlignment="1">
      <alignment vertical="center"/>
    </xf>
    <xf numFmtId="43" fontId="22" fillId="8" borderId="13" xfId="19" applyNumberFormat="1" applyFont="1" applyFill="1" applyBorder="1" applyAlignment="1">
      <alignment vertical="center" wrapText="1"/>
    </xf>
    <xf numFmtId="43" fontId="28" fillId="0" borderId="26" xfId="19" applyNumberFormat="1" applyFont="1" applyBorder="1" applyAlignment="1">
      <alignment horizontal="center" vertical="center" wrapText="1"/>
    </xf>
    <xf numFmtId="43" fontId="28" fillId="0" borderId="26" xfId="18" applyNumberFormat="1" applyFont="1" applyBorder="1" applyAlignment="1">
      <alignment horizontal="center" vertical="center" wrapText="1"/>
    </xf>
    <xf numFmtId="43" fontId="28" fillId="0" borderId="0" xfId="19" applyNumberFormat="1" applyFont="1" applyBorder="1" applyAlignment="1">
      <alignment vertical="center" wrapText="1"/>
    </xf>
    <xf numFmtId="43" fontId="21" fillId="0" borderId="0" xfId="19" applyNumberFormat="1" applyFont="1" applyBorder="1" applyAlignment="1">
      <alignment vertical="center" wrapText="1"/>
    </xf>
    <xf numFmtId="43" fontId="34" fillId="0" borderId="26" xfId="19" applyNumberFormat="1" applyFont="1" applyBorder="1" applyAlignment="1">
      <alignment horizontal="center" vertical="center" wrapText="1"/>
    </xf>
    <xf numFmtId="43" fontId="34" fillId="0" borderId="26" xfId="18" applyNumberFormat="1" applyFont="1" applyBorder="1" applyAlignment="1">
      <alignment horizontal="center" vertical="center" wrapText="1"/>
    </xf>
    <xf numFmtId="43" fontId="34" fillId="0" borderId="26" xfId="18" applyNumberFormat="1" applyFont="1" applyFill="1" applyBorder="1" applyAlignment="1">
      <alignment horizontal="center" vertical="center" wrapText="1"/>
    </xf>
    <xf numFmtId="43" fontId="28" fillId="2" borderId="26" xfId="19" applyNumberFormat="1" applyFont="1" applyFill="1" applyBorder="1" applyAlignment="1">
      <alignment horizontal="center" vertical="center" wrapText="1"/>
    </xf>
    <xf numFmtId="43" fontId="28" fillId="2" borderId="26" xfId="18" applyNumberFormat="1" applyFont="1" applyFill="1" applyBorder="1" applyAlignment="1">
      <alignment horizontal="center" vertical="center" wrapText="1"/>
    </xf>
    <xf numFmtId="43" fontId="20" fillId="8" borderId="0" xfId="19" applyNumberFormat="1" applyFont="1" applyFill="1" applyBorder="1" applyAlignment="1">
      <alignment vertical="top"/>
    </xf>
    <xf numFmtId="43" fontId="22" fillId="9" borderId="13" xfId="19" applyNumberFormat="1" applyFont="1" applyFill="1" applyBorder="1" applyAlignment="1" applyProtection="1">
      <alignment vertical="top"/>
      <protection locked="0"/>
    </xf>
    <xf numFmtId="43" fontId="31"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4" fillId="0" borderId="26" xfId="19" applyNumberFormat="1" applyFont="1" applyFill="1" applyBorder="1" applyAlignment="1">
      <alignment horizontal="center" vertical="center"/>
    </xf>
    <xf numFmtId="43" fontId="34" fillId="0" borderId="26" xfId="18" applyNumberFormat="1" applyFont="1" applyFill="1" applyBorder="1" applyAlignment="1">
      <alignment horizontal="center" vertical="center"/>
    </xf>
    <xf numFmtId="43" fontId="27" fillId="0" borderId="26" xfId="0" applyNumberFormat="1" applyFont="1" applyBorder="1" applyAlignment="1">
      <alignment horizontal="center" vertical="center" wrapText="1"/>
    </xf>
    <xf numFmtId="43" fontId="27" fillId="0" borderId="26" xfId="18" applyNumberFormat="1" applyFont="1" applyBorder="1" applyAlignment="1">
      <alignment horizontal="center" vertical="center" wrapText="1"/>
    </xf>
    <xf numFmtId="43" fontId="28" fillId="0" borderId="26" xfId="19" applyNumberFormat="1" applyFont="1" applyFill="1" applyBorder="1" applyAlignment="1">
      <alignment horizontal="center" vertical="center" wrapText="1"/>
    </xf>
    <xf numFmtId="43" fontId="28" fillId="0" borderId="26" xfId="18" applyNumberFormat="1" applyFont="1" applyFill="1" applyBorder="1" applyAlignment="1">
      <alignment horizontal="center" vertical="center" wrapText="1"/>
    </xf>
    <xf numFmtId="43" fontId="28" fillId="0" borderId="26" xfId="17" applyNumberFormat="1" applyFont="1" applyFill="1" applyBorder="1" applyAlignment="1">
      <alignment horizontal="center" vertical="center" wrapText="1"/>
    </xf>
    <xf numFmtId="43" fontId="28" fillId="0" borderId="26" xfId="16" applyNumberFormat="1" applyFont="1" applyFill="1" applyBorder="1" applyAlignment="1">
      <alignment horizontal="center" vertical="center" wrapText="1"/>
    </xf>
    <xf numFmtId="43" fontId="32" fillId="0" borderId="26" xfId="16" applyNumberFormat="1" applyFont="1" applyFill="1" applyBorder="1" applyAlignment="1">
      <alignment horizontal="center" vertical="center" wrapText="1"/>
    </xf>
    <xf numFmtId="43" fontId="32" fillId="0" borderId="26" xfId="18" applyNumberFormat="1" applyFont="1" applyFill="1" applyBorder="1" applyAlignment="1">
      <alignment horizontal="center" vertical="center" wrapText="1"/>
    </xf>
    <xf numFmtId="0" fontId="16" fillId="2" borderId="0" xfId="10" applyNumberFormat="1" applyFont="1" applyFill="1" applyAlignment="1">
      <alignment horizontal="center" vertical="center"/>
    </xf>
    <xf numFmtId="0" fontId="54" fillId="0" borderId="0" xfId="0" applyFont="1" applyFill="1"/>
    <xf numFmtId="0" fontId="0" fillId="0" borderId="0" xfId="0" applyFill="1"/>
    <xf numFmtId="0" fontId="20" fillId="0" borderId="0" xfId="16" applyFont="1" applyFill="1" applyBorder="1" applyAlignment="1">
      <alignment vertical="top"/>
    </xf>
    <xf numFmtId="43" fontId="0" fillId="0" borderId="0" xfId="18" applyFont="1" applyFill="1"/>
    <xf numFmtId="0" fontId="22" fillId="0" borderId="13" xfId="16" applyFont="1" applyFill="1" applyBorder="1" applyAlignment="1" applyProtection="1">
      <alignment vertical="top" wrapText="1"/>
      <protection locked="0"/>
    </xf>
    <xf numFmtId="0" fontId="22" fillId="0" borderId="13" xfId="16" applyFont="1" applyFill="1" applyBorder="1" applyAlignment="1" applyProtection="1">
      <alignment vertical="top"/>
      <protection locked="0"/>
    </xf>
    <xf numFmtId="0" fontId="24"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0" fillId="0" borderId="47" xfId="0" applyFont="1" applyBorder="1" applyAlignment="1">
      <alignment horizontal="center" vertical="center"/>
    </xf>
    <xf numFmtId="44" fontId="10" fillId="0" borderId="48" xfId="0" applyNumberFormat="1" applyFont="1" applyBorder="1" applyAlignment="1">
      <alignment horizontal="center" vertical="center"/>
    </xf>
    <xf numFmtId="0" fontId="10" fillId="0" borderId="32" xfId="0" applyFont="1" applyFill="1" applyBorder="1" applyAlignment="1">
      <alignment vertical="center"/>
    </xf>
    <xf numFmtId="44" fontId="10" fillId="0" borderId="50" xfId="18" applyNumberFormat="1" applyFont="1" applyFill="1" applyBorder="1" applyAlignment="1">
      <alignment vertical="center"/>
    </xf>
    <xf numFmtId="0" fontId="10" fillId="0" borderId="48" xfId="0" applyFont="1" applyBorder="1" applyAlignment="1">
      <alignment horizontal="center" vertical="center"/>
    </xf>
    <xf numFmtId="44" fontId="10" fillId="0" borderId="49" xfId="0" applyNumberFormat="1" applyFont="1" applyBorder="1" applyAlignment="1">
      <alignment horizontal="center" vertical="center"/>
    </xf>
    <xf numFmtId="0" fontId="58" fillId="17" borderId="6" xfId="0" applyFont="1" applyFill="1" applyBorder="1" applyAlignment="1">
      <alignment vertical="center"/>
    </xf>
    <xf numFmtId="44" fontId="58" fillId="17" borderId="3" xfId="0" applyNumberFormat="1" applyFont="1" applyFill="1" applyBorder="1" applyAlignment="1">
      <alignment vertical="center"/>
    </xf>
    <xf numFmtId="172" fontId="38"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6" fillId="0" borderId="53" xfId="0" applyFont="1" applyBorder="1" applyAlignment="1">
      <alignment horizontal="left" vertical="center"/>
    </xf>
    <xf numFmtId="44" fontId="0" fillId="0" borderId="54" xfId="0" applyNumberFormat="1" applyFill="1" applyBorder="1" applyAlignment="1">
      <alignment vertical="center"/>
    </xf>
    <xf numFmtId="0" fontId="68" fillId="19" borderId="26" xfId="0" applyFont="1" applyFill="1" applyBorder="1" applyAlignment="1" applyProtection="1">
      <alignment horizontal="center" vertical="center" wrapText="1"/>
      <protection locked="0"/>
    </xf>
    <xf numFmtId="0" fontId="22" fillId="20" borderId="44" xfId="0" applyFont="1" applyFill="1" applyBorder="1" applyAlignment="1">
      <alignment horizontal="center" vertical="center" wrapText="1"/>
    </xf>
    <xf numFmtId="0" fontId="22" fillId="20" borderId="28" xfId="0" applyFont="1" applyFill="1" applyBorder="1" applyAlignment="1">
      <alignment horizontal="center" vertical="center" wrapText="1"/>
    </xf>
    <xf numFmtId="0" fontId="24" fillId="21" borderId="27" xfId="0" applyFont="1" applyFill="1" applyBorder="1" applyAlignment="1" applyProtection="1">
      <alignment horizontal="center" vertical="center" wrapText="1"/>
      <protection locked="0"/>
    </xf>
    <xf numFmtId="0" fontId="60" fillId="21" borderId="27" xfId="0" applyFont="1" applyFill="1" applyBorder="1" applyAlignment="1" applyProtection="1">
      <alignment horizontal="center" vertical="center" wrapText="1"/>
      <protection locked="0"/>
    </xf>
    <xf numFmtId="0" fontId="23" fillId="21" borderId="26" xfId="0" applyFont="1" applyFill="1" applyBorder="1" applyAlignment="1" applyProtection="1">
      <alignment horizontal="center" vertical="center" wrapText="1"/>
      <protection locked="0"/>
    </xf>
    <xf numFmtId="0" fontId="22" fillId="20" borderId="27" xfId="0" applyFont="1" applyFill="1" applyBorder="1" applyAlignment="1">
      <alignment horizontal="center" vertical="center" wrapText="1"/>
    </xf>
    <xf numFmtId="0" fontId="23"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0" fillId="3" borderId="0" xfId="0" applyFont="1" applyFill="1" applyAlignment="1">
      <alignment horizontal="left" vertical="center"/>
    </xf>
    <xf numFmtId="172" fontId="10"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1" fillId="3" borderId="0" xfId="10" applyNumberFormat="1" applyFont="1" applyFill="1" applyAlignment="1">
      <alignment vertical="center"/>
    </xf>
    <xf numFmtId="43" fontId="0" fillId="3" borderId="0" xfId="0" applyNumberFormat="1" applyFill="1" applyAlignment="1">
      <alignment vertical="center"/>
    </xf>
    <xf numFmtId="43" fontId="41"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4" fillId="11" borderId="26" xfId="0" applyFont="1" applyFill="1" applyBorder="1" applyAlignment="1">
      <alignment horizontal="center" vertical="center"/>
    </xf>
    <xf numFmtId="0" fontId="0" fillId="0" borderId="26" xfId="0" applyBorder="1" applyAlignment="1">
      <alignment horizontal="center" vertical="center"/>
    </xf>
    <xf numFmtId="0" fontId="45" fillId="11" borderId="26" xfId="0" applyFont="1" applyFill="1" applyBorder="1" applyAlignment="1">
      <alignment horizontal="center" vertical="center"/>
    </xf>
    <xf numFmtId="0" fontId="44" fillId="11" borderId="27" xfId="0" applyFont="1" applyFill="1" applyBorder="1" applyAlignment="1">
      <alignment horizontal="center" vertical="center"/>
    </xf>
    <xf numFmtId="0" fontId="46" fillId="3" borderId="26" xfId="0" applyFont="1" applyFill="1" applyBorder="1" applyAlignment="1">
      <alignment horizontal="center" vertical="center"/>
    </xf>
    <xf numFmtId="0" fontId="18" fillId="22" borderId="0" xfId="0" applyFont="1" applyFill="1" applyAlignment="1">
      <alignment vertical="center"/>
    </xf>
    <xf numFmtId="173" fontId="18" fillId="22" borderId="0" xfId="0" applyNumberFormat="1" applyFont="1" applyFill="1" applyAlignment="1">
      <alignment vertical="center"/>
    </xf>
    <xf numFmtId="0" fontId="10" fillId="22" borderId="0" xfId="0" applyFont="1" applyFill="1" applyAlignment="1">
      <alignment vertical="center"/>
    </xf>
    <xf numFmtId="173" fontId="0" fillId="0" borderId="0" xfId="0" applyNumberFormat="1"/>
    <xf numFmtId="0" fontId="10" fillId="0" borderId="6" xfId="0" applyFont="1" applyFill="1" applyBorder="1" applyAlignment="1">
      <alignment vertical="center"/>
    </xf>
    <xf numFmtId="44" fontId="10"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2" fillId="0" borderId="26" xfId="0" applyFont="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174" fontId="28" fillId="10" borderId="26" xfId="16" applyNumberFormat="1" applyFont="1" applyFill="1" applyBorder="1" applyAlignment="1">
      <alignment horizontal="center" vertical="center" wrapText="1"/>
    </xf>
    <xf numFmtId="44" fontId="28" fillId="0" borderId="26" xfId="16" applyNumberFormat="1" applyFont="1" applyBorder="1" applyAlignment="1">
      <alignment horizontal="center" vertical="center" wrapText="1"/>
    </xf>
    <xf numFmtId="0" fontId="24" fillId="0" borderId="30" xfId="19" applyFont="1" applyBorder="1" applyAlignment="1">
      <alignment horizontal="center" vertical="center" wrapText="1"/>
    </xf>
    <xf numFmtId="0" fontId="24" fillId="0" borderId="26" xfId="19" applyFont="1" applyBorder="1" applyAlignment="1">
      <alignment horizontal="center" vertical="center" wrapText="1"/>
    </xf>
    <xf numFmtId="0" fontId="63" fillId="0" borderId="27" xfId="0" applyFont="1" applyBorder="1" applyAlignment="1">
      <alignment horizontal="center" vertical="center" wrapText="1"/>
    </xf>
    <xf numFmtId="0" fontId="61" fillId="0" borderId="26" xfId="19" applyFont="1" applyBorder="1" applyAlignment="1">
      <alignment horizontal="center" vertical="center" wrapText="1"/>
    </xf>
    <xf numFmtId="10" fontId="28" fillId="0" borderId="26" xfId="19" applyNumberFormat="1" applyFont="1" applyBorder="1" applyAlignment="1">
      <alignment horizontal="center" vertical="center" wrapText="1"/>
    </xf>
    <xf numFmtId="44" fontId="28" fillId="0" borderId="26" xfId="19" applyNumberFormat="1" applyFont="1" applyBorder="1" applyAlignment="1">
      <alignment horizontal="center" vertical="center" wrapText="1"/>
    </xf>
    <xf numFmtId="0" fontId="24" fillId="0" borderId="30" xfId="19" applyFont="1" applyBorder="1" applyAlignment="1">
      <alignment horizontal="center" vertical="center" wrapText="1"/>
    </xf>
    <xf numFmtId="0" fontId="24" fillId="0" borderId="26" xfId="19" applyFont="1" applyBorder="1" applyAlignment="1">
      <alignment horizontal="center" vertical="center" wrapText="1"/>
    </xf>
    <xf numFmtId="0" fontId="36" fillId="0" borderId="26" xfId="0" applyFont="1" applyBorder="1" applyAlignment="1">
      <alignment horizontal="center" vertical="center" wrapText="1"/>
    </xf>
    <xf numFmtId="1" fontId="27" fillId="0" borderId="26" xfId="0" applyNumberFormat="1" applyFont="1" applyBorder="1" applyAlignment="1">
      <alignment horizontal="center" vertical="center" wrapText="1"/>
    </xf>
    <xf numFmtId="0" fontId="24" fillId="0" borderId="30" xfId="16" applyFont="1" applyBorder="1" applyAlignment="1">
      <alignment horizontal="center" vertical="center" wrapText="1"/>
    </xf>
    <xf numFmtId="0" fontId="24" fillId="0" borderId="30" xfId="19" applyFont="1" applyBorder="1" applyAlignment="1">
      <alignment horizontal="center" vertical="center" wrapText="1"/>
    </xf>
    <xf numFmtId="0" fontId="24" fillId="0" borderId="26" xfId="19" applyFont="1" applyFill="1" applyBorder="1" applyAlignment="1">
      <alignment horizontal="center" vertical="center" wrapText="1"/>
    </xf>
    <xf numFmtId="0" fontId="24" fillId="0" borderId="30" xfId="19" applyFont="1" applyFill="1" applyBorder="1" applyAlignment="1">
      <alignment horizontal="center" vertical="center" wrapText="1"/>
    </xf>
    <xf numFmtId="0" fontId="61" fillId="0" borderId="26" xfId="19" applyFont="1" applyBorder="1" applyAlignment="1">
      <alignment horizontal="center" vertical="center" wrapText="1"/>
    </xf>
    <xf numFmtId="0" fontId="24" fillId="0" borderId="26" xfId="16" applyFont="1" applyBorder="1" applyAlignment="1">
      <alignment horizontal="center" vertical="center" wrapText="1"/>
    </xf>
    <xf numFmtId="9" fontId="28" fillId="2" borderId="26" xfId="17" applyFont="1" applyFill="1" applyBorder="1" applyAlignment="1">
      <alignment horizontal="center" vertical="center" wrapText="1"/>
    </xf>
    <xf numFmtId="9" fontId="28" fillId="0" borderId="26" xfId="17" applyFont="1" applyBorder="1" applyAlignment="1">
      <alignment horizontal="center" vertical="center" wrapText="1"/>
    </xf>
    <xf numFmtId="0" fontId="69" fillId="0" borderId="26" xfId="19" applyFont="1" applyBorder="1" applyAlignment="1">
      <alignment horizontal="center" vertical="center" wrapText="1"/>
    </xf>
    <xf numFmtId="0" fontId="0" fillId="0" borderId="26" xfId="0" applyFont="1" applyBorder="1" applyAlignment="1">
      <alignment horizontal="center" vertical="center" wrapText="1"/>
    </xf>
    <xf numFmtId="0" fontId="0" fillId="2" borderId="26" xfId="0" applyFont="1" applyFill="1" applyBorder="1" applyAlignment="1">
      <alignment horizontal="center" vertical="center" wrapText="1"/>
    </xf>
    <xf numFmtId="9" fontId="0" fillId="0" borderId="26" xfId="17" applyFont="1" applyBorder="1" applyAlignment="1">
      <alignment horizontal="center" vertical="center"/>
    </xf>
    <xf numFmtId="43" fontId="0" fillId="0" borderId="26" xfId="18" applyFont="1" applyBorder="1" applyAlignment="1">
      <alignment horizontal="center" vertical="center"/>
    </xf>
    <xf numFmtId="9" fontId="69" fillId="0" borderId="26" xfId="17" applyFont="1" applyFill="1" applyBorder="1" applyAlignment="1">
      <alignment horizontal="center" vertical="center"/>
    </xf>
    <xf numFmtId="43" fontId="69" fillId="0" borderId="26" xfId="18" applyNumberFormat="1" applyFont="1" applyFill="1" applyBorder="1" applyAlignment="1">
      <alignment horizontal="center" vertical="center"/>
    </xf>
    <xf numFmtId="0" fontId="61" fillId="0" borderId="26" xfId="19" applyFont="1" applyFill="1" applyBorder="1" applyAlignment="1">
      <alignment horizontal="center" vertical="center" wrapText="1"/>
    </xf>
    <xf numFmtId="9" fontId="28" fillId="0" borderId="26" xfId="17" applyFont="1" applyFill="1" applyBorder="1" applyAlignment="1">
      <alignment horizontal="center" vertical="center" wrapText="1"/>
    </xf>
    <xf numFmtId="0" fontId="24" fillId="0" borderId="30" xfId="19" applyFont="1" applyBorder="1" applyAlignment="1">
      <alignment horizontal="center" vertical="center" wrapText="1"/>
    </xf>
    <xf numFmtId="0" fontId="24" fillId="0" borderId="26" xfId="19" applyFont="1" applyBorder="1" applyAlignment="1">
      <alignment horizontal="center" vertical="center" wrapText="1"/>
    </xf>
    <xf numFmtId="44" fontId="27" fillId="0" borderId="26" xfId="18" applyNumberFormat="1" applyFont="1" applyBorder="1" applyAlignment="1">
      <alignment horizontal="center" vertical="center" wrapText="1"/>
    </xf>
    <xf numFmtId="44" fontId="27" fillId="0" borderId="26" xfId="18" applyNumberFormat="1" applyFont="1" applyFill="1" applyBorder="1" applyAlignment="1">
      <alignment horizontal="center" vertical="center" wrapText="1"/>
    </xf>
    <xf numFmtId="0" fontId="71" fillId="2" borderId="15" xfId="0" applyFont="1" applyFill="1" applyBorder="1" applyAlignment="1">
      <alignment horizontal="center" vertical="center" wrapText="1"/>
    </xf>
    <xf numFmtId="0" fontId="72" fillId="2" borderId="15" xfId="0" applyFont="1" applyFill="1" applyBorder="1" applyAlignment="1">
      <alignment horizontal="center" vertical="center" wrapText="1"/>
    </xf>
    <xf numFmtId="0" fontId="71" fillId="2" borderId="18" xfId="0" applyFont="1" applyFill="1" applyBorder="1" applyAlignment="1">
      <alignment horizontal="center" vertical="center" wrapText="1"/>
    </xf>
    <xf numFmtId="0" fontId="71" fillId="2" borderId="15" xfId="0" applyFont="1" applyFill="1" applyBorder="1" applyAlignment="1">
      <alignment horizontal="center" vertical="top" wrapText="1"/>
    </xf>
    <xf numFmtId="41" fontId="75" fillId="5" borderId="33" xfId="0" applyNumberFormat="1" applyFont="1" applyFill="1" applyBorder="1" applyAlignment="1">
      <alignment vertical="center"/>
    </xf>
    <xf numFmtId="41" fontId="75" fillId="2" borderId="12" xfId="0" applyNumberFormat="1" applyFont="1" applyFill="1" applyBorder="1" applyAlignment="1">
      <alignment vertical="center"/>
    </xf>
    <xf numFmtId="41" fontId="75" fillId="2" borderId="15" xfId="0" applyNumberFormat="1" applyFont="1" applyFill="1" applyBorder="1" applyAlignment="1">
      <alignment horizontal="center" vertical="center"/>
    </xf>
    <xf numFmtId="0" fontId="75" fillId="5" borderId="13" xfId="0" applyNumberFormat="1" applyFont="1" applyFill="1" applyBorder="1" applyAlignment="1">
      <alignment horizontal="center" vertical="center"/>
    </xf>
    <xf numFmtId="0" fontId="71" fillId="2" borderId="34" xfId="0" applyFont="1" applyFill="1" applyBorder="1" applyAlignment="1">
      <alignment horizontal="center" vertical="center" wrapText="1"/>
    </xf>
    <xf numFmtId="41" fontId="75" fillId="2" borderId="13" xfId="0" applyNumberFormat="1" applyFont="1" applyFill="1" applyBorder="1" applyAlignment="1">
      <alignment horizontal="center" vertical="center"/>
    </xf>
    <xf numFmtId="0" fontId="71" fillId="2" borderId="4" xfId="0" applyFont="1" applyFill="1" applyBorder="1" applyAlignment="1">
      <alignment horizontal="center" vertical="center" wrapText="1"/>
    </xf>
    <xf numFmtId="0" fontId="71" fillId="2" borderId="3" xfId="0" applyFont="1" applyFill="1" applyBorder="1" applyAlignment="1">
      <alignment horizontal="center" vertical="center" wrapText="1"/>
    </xf>
    <xf numFmtId="0" fontId="75" fillId="5" borderId="12" xfId="0" applyFont="1" applyFill="1" applyBorder="1" applyAlignment="1">
      <alignment vertical="center" wrapText="1"/>
    </xf>
    <xf numFmtId="0" fontId="74" fillId="5" borderId="12" xfId="0" applyFont="1" applyFill="1" applyBorder="1" applyAlignment="1">
      <alignment vertical="center"/>
    </xf>
    <xf numFmtId="0" fontId="76" fillId="0" borderId="0" xfId="0" applyNumberFormat="1" applyFont="1" applyFill="1" applyAlignment="1">
      <alignment horizontal="left" vertical="center"/>
    </xf>
    <xf numFmtId="0" fontId="77" fillId="0" borderId="26" xfId="19" applyFont="1" applyBorder="1" applyAlignment="1">
      <alignment horizontal="center" vertical="center" wrapText="1"/>
    </xf>
    <xf numFmtId="0" fontId="73" fillId="5" borderId="58" xfId="0" applyFont="1" applyFill="1" applyBorder="1" applyAlignment="1">
      <alignment horizontal="center" vertical="center"/>
    </xf>
    <xf numFmtId="0" fontId="73" fillId="5" borderId="59" xfId="0" applyFont="1" applyFill="1" applyBorder="1" applyAlignment="1">
      <alignment horizontal="center" vertical="center"/>
    </xf>
    <xf numFmtId="0" fontId="73" fillId="5" borderId="57" xfId="0" applyFont="1" applyFill="1" applyBorder="1" applyAlignment="1">
      <alignment horizontal="center" vertical="center"/>
    </xf>
    <xf numFmtId="0" fontId="70" fillId="5" borderId="26" xfId="0" applyNumberFormat="1" applyFont="1" applyFill="1" applyBorder="1" applyAlignment="1">
      <alignment horizontal="center"/>
    </xf>
    <xf numFmtId="0" fontId="73" fillId="5" borderId="26" xfId="0" applyFont="1" applyFill="1" applyBorder="1" applyAlignment="1">
      <alignment horizontal="center" vertical="center"/>
    </xf>
    <xf numFmtId="0" fontId="70" fillId="5" borderId="57" xfId="0" applyNumberFormat="1" applyFont="1" applyFill="1" applyBorder="1" applyAlignment="1">
      <alignment horizontal="center" vertical="center"/>
    </xf>
    <xf numFmtId="0" fontId="73" fillId="5" borderId="37" xfId="0" applyFont="1" applyFill="1" applyBorder="1" applyAlignment="1">
      <alignment horizontal="center" vertical="center"/>
    </xf>
    <xf numFmtId="0" fontId="39" fillId="5" borderId="26" xfId="0" applyNumberFormat="1" applyFont="1" applyFill="1" applyBorder="1" applyAlignment="1">
      <alignment horizontal="center"/>
    </xf>
    <xf numFmtId="0" fontId="70" fillId="5" borderId="57" xfId="0" applyNumberFormat="1" applyFont="1" applyFill="1" applyBorder="1" applyAlignment="1">
      <alignment horizontal="center"/>
    </xf>
    <xf numFmtId="0" fontId="73" fillId="5" borderId="26" xfId="0" applyFont="1" applyFill="1" applyBorder="1" applyAlignment="1">
      <alignment horizontal="center" vertical="top"/>
    </xf>
    <xf numFmtId="0" fontId="70" fillId="5" borderId="26" xfId="0" applyFont="1" applyFill="1" applyBorder="1" applyAlignment="1">
      <alignment horizontal="center"/>
    </xf>
    <xf numFmtId="0" fontId="70" fillId="5" borderId="37" xfId="0" applyFont="1" applyFill="1" applyBorder="1" applyAlignment="1">
      <alignment horizontal="center"/>
    </xf>
    <xf numFmtId="9" fontId="27" fillId="0" borderId="26" xfId="17" applyFont="1" applyFill="1" applyBorder="1" applyAlignment="1">
      <alignment horizontal="center" vertical="center" wrapText="1"/>
    </xf>
    <xf numFmtId="0" fontId="48" fillId="22" borderId="26" xfId="0" applyFont="1" applyFill="1" applyBorder="1" applyAlignment="1">
      <alignment horizontal="center" vertical="center" wrapText="1"/>
    </xf>
    <xf numFmtId="44" fontId="34" fillId="0" borderId="26" xfId="19" applyNumberFormat="1" applyFont="1" applyBorder="1" applyAlignment="1">
      <alignment horizontal="center" vertical="center" wrapText="1"/>
    </xf>
    <xf numFmtId="44" fontId="34" fillId="0" borderId="26" xfId="18" applyNumberFormat="1" applyFont="1" applyBorder="1" applyAlignment="1">
      <alignment horizontal="center" vertical="center" wrapText="1"/>
    </xf>
    <xf numFmtId="44" fontId="28" fillId="0" borderId="26" xfId="18" applyNumberFormat="1" applyFont="1" applyBorder="1" applyAlignment="1">
      <alignment horizontal="center" vertical="center" wrapText="1"/>
    </xf>
    <xf numFmtId="0" fontId="17" fillId="2" borderId="10" xfId="0" applyFont="1" applyFill="1" applyBorder="1" applyAlignment="1">
      <alignment vertical="center" wrapText="1"/>
    </xf>
    <xf numFmtId="0" fontId="17" fillId="2" borderId="12" xfId="0" applyFont="1" applyFill="1" applyBorder="1" applyAlignment="1">
      <alignment vertical="center" wrapText="1"/>
    </xf>
    <xf numFmtId="0" fontId="17" fillId="2" borderId="11" xfId="0" applyFont="1" applyFill="1" applyBorder="1" applyAlignment="1">
      <alignment vertical="center" wrapText="1"/>
    </xf>
    <xf numFmtId="0" fontId="17" fillId="2" borderId="12" xfId="0" applyFont="1" applyFill="1" applyBorder="1" applyAlignment="1">
      <alignment horizontal="center" vertical="center"/>
    </xf>
    <xf numFmtId="0" fontId="0" fillId="23" borderId="0" xfId="0" applyFill="1" applyAlignment="1">
      <alignment vertical="center"/>
    </xf>
    <xf numFmtId="0" fontId="17" fillId="23" borderId="0" xfId="0" applyFont="1" applyFill="1" applyAlignment="1">
      <alignment vertical="center"/>
    </xf>
    <xf numFmtId="0" fontId="24" fillId="0" borderId="26" xfId="19" applyFont="1" applyBorder="1" applyAlignment="1">
      <alignment horizontal="center" vertical="center" wrapText="1"/>
    </xf>
    <xf numFmtId="0" fontId="30" fillId="24" borderId="26" xfId="19" applyFont="1" applyFill="1" applyBorder="1" applyAlignment="1">
      <alignment horizontal="center" vertical="center" wrapText="1"/>
    </xf>
    <xf numFmtId="0" fontId="52" fillId="24"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57" fillId="0" borderId="48" xfId="0" applyFont="1" applyBorder="1" applyAlignment="1">
      <alignment horizontal="center" vertical="center"/>
    </xf>
    <xf numFmtId="0" fontId="57" fillId="0" borderId="0" xfId="0" applyFont="1" applyFill="1" applyBorder="1" applyAlignment="1">
      <alignment horizontal="center" vertical="center"/>
    </xf>
    <xf numFmtId="0" fontId="57"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5" fillId="11" borderId="48" xfId="18"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67" fillId="18" borderId="28" xfId="0" applyFont="1" applyFill="1" applyBorder="1" applyAlignment="1">
      <alignment horizontal="center" vertical="center" wrapText="1"/>
    </xf>
    <xf numFmtId="0" fontId="67" fillId="18" borderId="27" xfId="0" applyFont="1" applyFill="1" applyBorder="1" applyAlignment="1">
      <alignment horizontal="center" vertical="center" wrapText="1"/>
    </xf>
    <xf numFmtId="0" fontId="67" fillId="18" borderId="30" xfId="0" applyFont="1" applyFill="1" applyBorder="1" applyAlignment="1">
      <alignment horizontal="center" vertical="center"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2" fillId="0" borderId="30" xfId="19" applyFont="1" applyBorder="1" applyAlignment="1">
      <alignment horizontal="center" vertical="center" wrapText="1"/>
    </xf>
    <xf numFmtId="0" fontId="22" fillId="0" borderId="28" xfId="19" applyFont="1" applyBorder="1" applyAlignment="1">
      <alignment horizontal="center" vertical="center" wrapText="1"/>
    </xf>
    <xf numFmtId="0" fontId="24" fillId="0" borderId="31" xfId="16" applyFont="1" applyBorder="1" applyAlignment="1">
      <alignment horizontal="center" vertical="center" wrapText="1"/>
    </xf>
    <xf numFmtId="0" fontId="24" fillId="0" borderId="44" xfId="16" applyFont="1" applyBorder="1" applyAlignment="1">
      <alignment horizontal="center" vertical="center" wrapText="1"/>
    </xf>
    <xf numFmtId="0" fontId="60" fillId="19" borderId="30" xfId="0" applyFont="1" applyFill="1" applyBorder="1" applyAlignment="1" applyProtection="1">
      <alignment horizontal="center" vertical="center" wrapText="1"/>
      <protection locked="0"/>
    </xf>
    <xf numFmtId="0" fontId="60" fillId="19" borderId="28" xfId="0" applyFont="1" applyFill="1" applyBorder="1" applyAlignment="1" applyProtection="1">
      <alignment horizontal="center" vertical="center" wrapText="1"/>
      <protection locked="0"/>
    </xf>
    <xf numFmtId="0" fontId="60" fillId="19" borderId="27" xfId="0" applyFont="1" applyFill="1" applyBorder="1" applyAlignment="1" applyProtection="1">
      <alignment horizontal="center" vertical="center" wrapText="1"/>
      <protection locked="0"/>
    </xf>
    <xf numFmtId="0" fontId="67" fillId="18" borderId="37" xfId="0" applyFont="1" applyFill="1" applyBorder="1" applyAlignment="1">
      <alignment horizontal="center" vertical="center" wrapText="1"/>
    </xf>
    <xf numFmtId="0" fontId="67" fillId="18" borderId="36" xfId="0" applyFont="1" applyFill="1" applyBorder="1" applyAlignment="1">
      <alignment horizontal="center" vertical="center" wrapText="1"/>
    </xf>
    <xf numFmtId="0" fontId="67" fillId="18" borderId="16" xfId="0" applyFont="1" applyFill="1" applyBorder="1" applyAlignment="1">
      <alignment horizontal="center" vertical="center" wrapText="1"/>
    </xf>
    <xf numFmtId="0" fontId="68" fillId="19" borderId="30" xfId="0" applyFont="1" applyFill="1" applyBorder="1" applyAlignment="1" applyProtection="1">
      <alignment horizontal="center" vertical="center" wrapText="1"/>
      <protection locked="0"/>
    </xf>
    <xf numFmtId="0" fontId="68" fillId="19" borderId="28" xfId="0" applyFont="1" applyFill="1" applyBorder="1" applyAlignment="1" applyProtection="1">
      <alignment horizontal="center" vertical="center" wrapText="1"/>
      <protection locked="0"/>
    </xf>
    <xf numFmtId="0" fontId="68" fillId="19" borderId="27" xfId="0" applyFont="1" applyFill="1" applyBorder="1" applyAlignment="1" applyProtection="1">
      <alignment horizontal="center" vertical="center" wrapText="1"/>
      <protection locked="0"/>
    </xf>
    <xf numFmtId="0" fontId="67" fillId="19" borderId="29" xfId="0" applyFont="1" applyFill="1" applyBorder="1" applyAlignment="1" applyProtection="1">
      <alignment horizontal="center" vertical="center" wrapText="1"/>
      <protection locked="0"/>
    </xf>
    <xf numFmtId="0" fontId="67" fillId="19" borderId="31" xfId="0" applyFont="1" applyFill="1" applyBorder="1" applyAlignment="1" applyProtection="1">
      <alignment horizontal="center" vertical="center" wrapText="1"/>
      <protection locked="0"/>
    </xf>
    <xf numFmtId="0" fontId="67" fillId="19" borderId="42" xfId="0" applyFont="1" applyFill="1" applyBorder="1" applyAlignment="1" applyProtection="1">
      <alignment horizontal="center" vertical="center" wrapText="1"/>
      <protection locked="0"/>
    </xf>
    <xf numFmtId="0" fontId="67" fillId="19" borderId="43" xfId="0" applyFont="1" applyFill="1" applyBorder="1" applyAlignment="1" applyProtection="1">
      <alignment horizontal="center" vertical="center" wrapText="1"/>
      <protection locked="0"/>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24" fillId="0" borderId="26" xfId="19" applyFont="1" applyBorder="1" applyAlignment="1">
      <alignment horizontal="center" vertical="center" wrapText="1"/>
    </xf>
    <xf numFmtId="0" fontId="60" fillId="18" borderId="30" xfId="0" applyFont="1" applyFill="1" applyBorder="1" applyAlignment="1">
      <alignment horizontal="center" vertical="center" wrapText="1"/>
    </xf>
    <xf numFmtId="0" fontId="60" fillId="18" borderId="28" xfId="0" applyFont="1" applyFill="1" applyBorder="1" applyAlignment="1">
      <alignment horizontal="center" vertical="center" wrapText="1"/>
    </xf>
    <xf numFmtId="0" fontId="60" fillId="18" borderId="27" xfId="0" applyFont="1" applyFill="1" applyBorder="1" applyAlignment="1">
      <alignment horizontal="center" vertical="center" wrapText="1"/>
    </xf>
    <xf numFmtId="0" fontId="24" fillId="0" borderId="27" xfId="19" applyFont="1" applyBorder="1" applyAlignment="1">
      <alignment horizontal="center" vertical="center" wrapText="1"/>
    </xf>
    <xf numFmtId="0" fontId="62" fillId="0" borderId="30" xfId="19" applyFont="1" applyFill="1" applyBorder="1" applyAlignment="1">
      <alignment horizontal="center" vertical="center" wrapText="1"/>
    </xf>
    <xf numFmtId="0" fontId="62" fillId="0" borderId="28" xfId="19" applyFont="1" applyFill="1" applyBorder="1" applyAlignment="1">
      <alignment horizontal="center" vertical="center" wrapText="1"/>
    </xf>
    <xf numFmtId="0" fontId="62" fillId="0" borderId="27" xfId="19" applyFont="1" applyFill="1" applyBorder="1" applyAlignment="1">
      <alignment horizontal="center" vertical="center" wrapText="1"/>
    </xf>
    <xf numFmtId="0" fontId="22" fillId="9" borderId="13" xfId="19" applyFont="1" applyFill="1" applyBorder="1" applyAlignment="1" applyProtection="1">
      <alignment horizontal="left" vertical="center" wrapText="1"/>
      <protection locked="0"/>
    </xf>
    <xf numFmtId="0" fontId="67" fillId="19" borderId="30" xfId="0" applyFont="1" applyFill="1" applyBorder="1" applyAlignment="1" applyProtection="1">
      <alignment horizontal="center" vertical="center" wrapText="1"/>
      <protection locked="0"/>
    </xf>
    <xf numFmtId="0" fontId="67" fillId="19" borderId="28" xfId="0" applyFont="1" applyFill="1" applyBorder="1" applyAlignment="1" applyProtection="1">
      <alignment horizontal="center" vertical="center" wrapText="1"/>
      <protection locked="0"/>
    </xf>
    <xf numFmtId="0" fontId="67" fillId="19" borderId="27" xfId="0" applyFont="1" applyFill="1" applyBorder="1" applyAlignment="1" applyProtection="1">
      <alignment horizontal="center" vertical="center" wrapText="1"/>
      <protection locked="0"/>
    </xf>
    <xf numFmtId="0" fontId="24" fillId="10" borderId="37" xfId="19" applyFont="1" applyFill="1" applyBorder="1" applyAlignment="1">
      <alignment horizontal="center" vertical="center" wrapText="1"/>
    </xf>
    <xf numFmtId="0" fontId="24" fillId="10" borderId="16" xfId="19" applyFont="1" applyFill="1" applyBorder="1" applyAlignment="1">
      <alignment horizontal="center" vertical="center" wrapText="1"/>
    </xf>
    <xf numFmtId="0" fontId="24" fillId="10" borderId="36" xfId="19" applyFont="1" applyFill="1" applyBorder="1" applyAlignment="1">
      <alignment horizontal="center" vertical="center" wrapText="1"/>
    </xf>
    <xf numFmtId="0" fontId="36" fillId="0" borderId="26" xfId="0" applyFont="1" applyBorder="1" applyAlignment="1">
      <alignment horizontal="center" vertical="center" wrapText="1"/>
    </xf>
    <xf numFmtId="0" fontId="24" fillId="0" borderId="30"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55" fillId="0" borderId="0" xfId="19" applyFont="1" applyAlignment="1">
      <alignment horizontal="left" vertical="center" wrapText="1"/>
    </xf>
    <xf numFmtId="0" fontId="22" fillId="8" borderId="13" xfId="19" applyFont="1" applyFill="1" applyBorder="1" applyAlignment="1">
      <alignment horizontal="left" vertical="top" wrapText="1"/>
    </xf>
    <xf numFmtId="0" fontId="24" fillId="0" borderId="27" xfId="16" applyFont="1" applyBorder="1" applyAlignment="1">
      <alignment horizontal="center" vertical="center" wrapText="1"/>
    </xf>
    <xf numFmtId="0" fontId="22" fillId="9" borderId="13" xfId="16" applyFont="1" applyFill="1" applyBorder="1" applyAlignment="1" applyProtection="1">
      <alignment horizontal="left" vertical="top" wrapText="1"/>
      <protection locked="0"/>
    </xf>
    <xf numFmtId="0" fontId="22" fillId="0" borderId="30" xfId="16" applyFont="1" applyBorder="1" applyAlignment="1">
      <alignment horizontal="center" vertical="center" wrapText="1"/>
    </xf>
    <xf numFmtId="0" fontId="22" fillId="0" borderId="28" xfId="16" applyFont="1" applyBorder="1" applyAlignment="1">
      <alignment horizontal="center" vertical="center" wrapText="1"/>
    </xf>
    <xf numFmtId="0" fontId="22" fillId="0" borderId="27" xfId="16" applyFont="1" applyBorder="1" applyAlignment="1">
      <alignment horizontal="center" vertical="center" wrapText="1"/>
    </xf>
    <xf numFmtId="0" fontId="22" fillId="0" borderId="27" xfId="19" applyFont="1" applyBorder="1" applyAlignment="1">
      <alignment horizontal="center" vertical="center" wrapText="1"/>
    </xf>
    <xf numFmtId="0" fontId="24" fillId="10" borderId="37"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6"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59" fillId="0" borderId="30" xfId="19" applyFont="1" applyBorder="1" applyAlignment="1">
      <alignment horizontal="center" vertical="center" wrapText="1"/>
    </xf>
    <xf numFmtId="0" fontId="59" fillId="0" borderId="27" xfId="19" applyFont="1" applyBorder="1" applyAlignment="1">
      <alignment horizontal="center" vertical="center" wrapText="1"/>
    </xf>
    <xf numFmtId="0" fontId="24" fillId="0" borderId="26" xfId="16" applyFont="1" applyBorder="1" applyAlignment="1">
      <alignment horizontal="center" vertical="center" wrapText="1"/>
    </xf>
    <xf numFmtId="0" fontId="56"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56" fillId="0" borderId="0" xfId="16" applyFont="1" applyFill="1" applyBorder="1" applyAlignment="1">
      <alignment horizontal="center" vertical="top" wrapText="1"/>
    </xf>
    <xf numFmtId="0" fontId="61" fillId="2" borderId="26" xfId="19" applyFont="1" applyFill="1" applyBorder="1" applyAlignment="1">
      <alignment horizontal="center" vertical="center" wrapText="1"/>
    </xf>
    <xf numFmtId="0" fontId="61" fillId="2" borderId="27" xfId="19" applyFont="1" applyFill="1" applyBorder="1" applyAlignment="1">
      <alignment horizontal="center" vertical="center" wrapText="1"/>
    </xf>
    <xf numFmtId="0" fontId="27" fillId="24" borderId="26" xfId="0" applyFont="1" applyFill="1" applyBorder="1" applyAlignment="1">
      <alignment horizontal="center" vertical="center" wrapText="1"/>
    </xf>
    <xf numFmtId="0" fontId="24" fillId="24" borderId="37" xfId="19" applyFont="1" applyFill="1" applyBorder="1" applyAlignment="1">
      <alignment vertical="center"/>
    </xf>
    <xf numFmtId="0" fontId="24" fillId="24" borderId="16" xfId="19" applyFont="1" applyFill="1" applyBorder="1" applyAlignment="1">
      <alignment vertical="center"/>
    </xf>
    <xf numFmtId="0" fontId="24" fillId="25" borderId="27" xfId="0" applyFont="1" applyFill="1" applyBorder="1" applyAlignment="1" applyProtection="1">
      <alignment horizontal="center" vertical="center" wrapText="1"/>
      <protection locked="0"/>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FFFF66"/>
      <color rgb="FFCC3300"/>
      <color rgb="FF99FF66"/>
      <color rgb="FFCCCCFF"/>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s-ES"/>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57</c:v>
                </c:pt>
                <c:pt idx="13">
                  <c:v>0</c:v>
                </c:pt>
                <c:pt idx="14">
                  <c:v>1</c:v>
                </c:pt>
                <c:pt idx="15">
                  <c:v>2</c:v>
                </c:pt>
                <c:pt idx="16">
                  <c:v>0</c:v>
                </c:pt>
              </c:numCache>
            </c:numRef>
          </c:val>
        </c:ser>
        <c:shape val="box"/>
        <c:axId val="91543808"/>
        <c:axId val="91824128"/>
        <c:axId val="0"/>
      </c:bar3DChart>
      <c:catAx>
        <c:axId val="91543808"/>
        <c:scaling>
          <c:orientation val="minMax"/>
        </c:scaling>
        <c:axPos val="b"/>
        <c:numFmt formatCode="General" sourceLinked="0"/>
        <c:majorTickMark val="none"/>
        <c:tickLblPos val="nextTo"/>
        <c:txPr>
          <a:bodyPr/>
          <a:lstStyle/>
          <a:p>
            <a:pPr>
              <a:defRPr lang="es-HN"/>
            </a:pPr>
            <a:endParaRPr lang="es-ES"/>
          </a:p>
        </c:txPr>
        <c:crossAx val="91824128"/>
        <c:crosses val="autoZero"/>
        <c:auto val="1"/>
        <c:lblAlgn val="ctr"/>
        <c:lblOffset val="100"/>
      </c:catAx>
      <c:valAx>
        <c:axId val="9182412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91543808"/>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089" l="0.70000000000000062" r="0.70000000000000062" t="0.7500000000000008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shape val="box"/>
        <c:axId val="91871104"/>
        <c:axId val="91872640"/>
        <c:axId val="0"/>
      </c:bar3DChart>
      <c:catAx>
        <c:axId val="91871104"/>
        <c:scaling>
          <c:orientation val="minMax"/>
        </c:scaling>
        <c:axPos val="b"/>
        <c:numFmt formatCode="General" sourceLinked="0"/>
        <c:majorTickMark val="none"/>
        <c:tickLblPos val="nextTo"/>
        <c:txPr>
          <a:bodyPr/>
          <a:lstStyle/>
          <a:p>
            <a:pPr>
              <a:defRPr lang="es-HN"/>
            </a:pPr>
            <a:endParaRPr lang="es-ES"/>
          </a:p>
        </c:txPr>
        <c:crossAx val="91872640"/>
        <c:crosses val="autoZero"/>
        <c:auto val="1"/>
        <c:lblAlgn val="ctr"/>
        <c:lblOffset val="100"/>
      </c:catAx>
      <c:valAx>
        <c:axId val="9187264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91871104"/>
        <c:crosses val="autoZero"/>
        <c:crossBetween val="between"/>
      </c:valAx>
      <c:dTable>
        <c:showHorzBorder val="1"/>
        <c:showVertBorder val="1"/>
        <c:showOutline val="1"/>
        <c:showKeys val="1"/>
        <c:txPr>
          <a:bodyPr/>
          <a:lstStyle/>
          <a:p>
            <a:pPr rtl="0">
              <a:defRPr lang="es-HN" sz="800"/>
            </a:pPr>
            <a:endParaRPr lang="es-ES"/>
          </a:p>
        </c:txPr>
      </c:dTable>
    </c:plotArea>
    <c:plotVisOnly val="1"/>
    <c:dispBlanksAs val="gap"/>
  </c:chart>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Tecnológico</a:t>
            </a:r>
          </a:p>
        </c:rich>
      </c:tx>
      <c:layout>
        <c:manualLayout>
          <c:xMode val="edge"/>
          <c:yMode val="edge"/>
          <c:x val="0.36702800625758275"/>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shape val="box"/>
        <c:axId val="92169344"/>
        <c:axId val="92170880"/>
        <c:axId val="0"/>
      </c:bar3DChart>
      <c:catAx>
        <c:axId val="92169344"/>
        <c:scaling>
          <c:orientation val="minMax"/>
        </c:scaling>
        <c:axPos val="b"/>
        <c:numFmt formatCode="General" sourceLinked="0"/>
        <c:majorTickMark val="none"/>
        <c:tickLblPos val="nextTo"/>
        <c:txPr>
          <a:bodyPr/>
          <a:lstStyle/>
          <a:p>
            <a:pPr>
              <a:defRPr lang="es-HN"/>
            </a:pPr>
            <a:endParaRPr lang="es-ES"/>
          </a:p>
        </c:txPr>
        <c:crossAx val="92170880"/>
        <c:crosses val="autoZero"/>
        <c:auto val="1"/>
        <c:lblAlgn val="ctr"/>
        <c:lblOffset val="100"/>
      </c:catAx>
      <c:valAx>
        <c:axId val="9217088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92169344"/>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089" l="0.70000000000000062" r="0.70000000000000062" t="0.75000000000000089"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15</xdr:col>
      <xdr:colOff>757251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587436</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9</xdr:row>
      <xdr:rowOff>381000</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9</xdr:row>
      <xdr:rowOff>377099</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9</xdr:col>
      <xdr:colOff>2326548</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57"/>
      <c r="U2" s="557"/>
      <c r="V2" s="557"/>
      <c r="W2" s="557"/>
      <c r="X2" s="557"/>
      <c r="Y2" s="557"/>
      <c r="Z2" s="557"/>
      <c r="AA2" s="557"/>
      <c r="AB2" s="557"/>
      <c r="AC2" s="557" t="s">
        <v>25</v>
      </c>
      <c r="AD2" s="557"/>
      <c r="AE2" s="557"/>
      <c r="AF2" s="557"/>
      <c r="AG2" s="557"/>
      <c r="AH2" s="557"/>
      <c r="AI2" s="557"/>
      <c r="AJ2" s="557"/>
    </row>
    <row r="3" spans="2:36" ht="16.5" customHeight="1">
      <c r="B3" s="33" t="s">
        <v>7</v>
      </c>
      <c r="C3" s="33"/>
      <c r="D3" s="33"/>
      <c r="E3" s="33"/>
      <c r="F3" s="33"/>
      <c r="G3" s="33"/>
      <c r="H3" s="33"/>
      <c r="I3" s="33"/>
      <c r="J3" s="33"/>
      <c r="K3" s="33"/>
      <c r="L3" s="33"/>
      <c r="M3" s="33"/>
      <c r="N3" s="33"/>
      <c r="O3" s="33"/>
      <c r="P3" s="33"/>
      <c r="Q3" s="33"/>
      <c r="R3" s="33"/>
      <c r="S3" s="33"/>
      <c r="T3" s="557"/>
      <c r="U3" s="557"/>
      <c r="V3" s="557"/>
      <c r="W3" s="557"/>
      <c r="X3" s="557"/>
      <c r="Y3" s="557"/>
      <c r="Z3" s="557"/>
      <c r="AA3" s="557"/>
      <c r="AB3" s="557"/>
      <c r="AC3" s="557" t="s">
        <v>7</v>
      </c>
      <c r="AD3" s="557"/>
      <c r="AE3" s="557"/>
      <c r="AF3" s="557"/>
      <c r="AG3" s="557"/>
      <c r="AH3" s="557"/>
      <c r="AI3" s="557"/>
      <c r="AJ3" s="557"/>
    </row>
    <row r="4" spans="2:36" ht="12.75" customHeight="1">
      <c r="B4" s="33" t="s">
        <v>36</v>
      </c>
      <c r="C4" s="33"/>
      <c r="D4" s="33"/>
      <c r="E4" s="33"/>
      <c r="F4" s="33"/>
      <c r="G4" s="33"/>
      <c r="H4" s="33"/>
      <c r="I4" s="33"/>
      <c r="J4" s="33"/>
      <c r="K4" s="33"/>
      <c r="L4" s="33"/>
      <c r="M4" s="33"/>
      <c r="N4" s="33"/>
      <c r="O4" s="33"/>
      <c r="P4" s="33"/>
      <c r="Q4" s="33"/>
      <c r="R4" s="33"/>
      <c r="S4" s="33"/>
      <c r="T4" s="557"/>
      <c r="U4" s="557"/>
      <c r="V4" s="557"/>
      <c r="W4" s="557"/>
      <c r="X4" s="557"/>
      <c r="Y4" s="557"/>
      <c r="Z4" s="557"/>
      <c r="AA4" s="557"/>
      <c r="AB4" s="557"/>
      <c r="AC4" s="557" t="s">
        <v>36</v>
      </c>
      <c r="AD4" s="557"/>
      <c r="AE4" s="557"/>
      <c r="AF4" s="557"/>
      <c r="AG4" s="557"/>
      <c r="AH4" s="557"/>
      <c r="AI4" s="557"/>
      <c r="AJ4" s="557"/>
    </row>
    <row r="5" spans="2:36" ht="15.75">
      <c r="B5" s="2"/>
      <c r="C5" s="2"/>
      <c r="D5" s="2"/>
    </row>
    <row r="6" spans="2:36" ht="16.5" thickBot="1">
      <c r="B6" s="2"/>
      <c r="C6" s="2"/>
      <c r="D6" s="2"/>
    </row>
    <row r="7" spans="2:36" ht="75.75" customHeight="1">
      <c r="B7" s="552" t="s">
        <v>20</v>
      </c>
      <c r="C7" s="552" t="s">
        <v>38</v>
      </c>
      <c r="D7" s="552" t="s">
        <v>39</v>
      </c>
      <c r="E7" s="554" t="s">
        <v>40</v>
      </c>
      <c r="F7" s="552" t="s">
        <v>37</v>
      </c>
      <c r="G7" s="554" t="s">
        <v>9</v>
      </c>
      <c r="H7" s="556" t="s">
        <v>0</v>
      </c>
      <c r="I7" s="556" t="s">
        <v>8</v>
      </c>
      <c r="J7" s="556" t="s">
        <v>16</v>
      </c>
      <c r="K7" s="556"/>
      <c r="L7" s="556" t="s">
        <v>13</v>
      </c>
      <c r="M7" s="556"/>
      <c r="N7" s="556"/>
      <c r="O7" s="556"/>
      <c r="P7" s="556"/>
      <c r="Q7" s="556"/>
      <c r="R7" s="556"/>
      <c r="S7" s="556"/>
      <c r="T7" s="552" t="s">
        <v>14</v>
      </c>
      <c r="U7" s="556" t="s">
        <v>18</v>
      </c>
      <c r="V7" s="556" t="s">
        <v>26</v>
      </c>
      <c r="W7" s="556"/>
      <c r="X7" s="556" t="s">
        <v>15</v>
      </c>
      <c r="Y7" s="556" t="s">
        <v>17</v>
      </c>
      <c r="Z7" s="556"/>
      <c r="AA7" s="556" t="s">
        <v>22</v>
      </c>
      <c r="AB7" s="556" t="s">
        <v>32</v>
      </c>
      <c r="AC7" s="558" t="s">
        <v>31</v>
      </c>
      <c r="AD7" s="558"/>
      <c r="AE7" s="558"/>
      <c r="AF7" s="558"/>
      <c r="AG7" s="556" t="s">
        <v>28</v>
      </c>
      <c r="AH7" s="556" t="s">
        <v>29</v>
      </c>
      <c r="AI7" s="556" t="s">
        <v>1</v>
      </c>
      <c r="AJ7" s="556" t="s">
        <v>2</v>
      </c>
    </row>
    <row r="8" spans="2:36" ht="15.75" customHeight="1">
      <c r="B8" s="553"/>
      <c r="C8" s="553"/>
      <c r="D8" s="553"/>
      <c r="E8" s="555"/>
      <c r="F8" s="553"/>
      <c r="G8" s="555"/>
      <c r="H8" s="551"/>
      <c r="I8" s="551"/>
      <c r="J8" s="551" t="s">
        <v>33</v>
      </c>
      <c r="K8" s="551" t="s">
        <v>19</v>
      </c>
      <c r="L8" s="559" t="s">
        <v>3</v>
      </c>
      <c r="M8" s="559"/>
      <c r="N8" s="559" t="s">
        <v>4</v>
      </c>
      <c r="O8" s="559"/>
      <c r="P8" s="559" t="s">
        <v>5</v>
      </c>
      <c r="Q8" s="559"/>
      <c r="R8" s="559" t="s">
        <v>6</v>
      </c>
      <c r="S8" s="559"/>
      <c r="T8" s="553"/>
      <c r="U8" s="551"/>
      <c r="V8" s="551" t="s">
        <v>23</v>
      </c>
      <c r="W8" s="551" t="s">
        <v>21</v>
      </c>
      <c r="X8" s="551"/>
      <c r="Y8" s="551" t="s">
        <v>23</v>
      </c>
      <c r="Z8" s="551" t="s">
        <v>21</v>
      </c>
      <c r="AA8" s="551"/>
      <c r="AB8" s="551"/>
      <c r="AC8" s="14" t="s">
        <v>3</v>
      </c>
      <c r="AD8" s="14" t="s">
        <v>4</v>
      </c>
      <c r="AE8" s="14" t="s">
        <v>5</v>
      </c>
      <c r="AF8" s="14" t="s">
        <v>6</v>
      </c>
      <c r="AG8" s="551"/>
      <c r="AH8" s="551"/>
      <c r="AI8" s="551"/>
      <c r="AJ8" s="551"/>
    </row>
    <row r="9" spans="2:36" ht="78.75">
      <c r="B9" s="553"/>
      <c r="C9" s="553"/>
      <c r="D9" s="553"/>
      <c r="E9" s="555"/>
      <c r="F9" s="553"/>
      <c r="G9" s="555"/>
      <c r="H9" s="551"/>
      <c r="I9" s="551"/>
      <c r="J9" s="551"/>
      <c r="K9" s="551"/>
      <c r="L9" s="32" t="s">
        <v>11</v>
      </c>
      <c r="M9" s="32" t="s">
        <v>12</v>
      </c>
      <c r="N9" s="32" t="s">
        <v>11</v>
      </c>
      <c r="O9" s="32" t="s">
        <v>12</v>
      </c>
      <c r="P9" s="32" t="s">
        <v>11</v>
      </c>
      <c r="Q9" s="32" t="s">
        <v>12</v>
      </c>
      <c r="R9" s="32" t="s">
        <v>11</v>
      </c>
      <c r="S9" s="32" t="s">
        <v>12</v>
      </c>
      <c r="T9" s="553"/>
      <c r="U9" s="551"/>
      <c r="V9" s="551"/>
      <c r="W9" s="551"/>
      <c r="X9" s="551"/>
      <c r="Y9" s="551"/>
      <c r="Z9" s="551"/>
      <c r="AA9" s="551"/>
      <c r="AB9" s="551"/>
      <c r="AC9" s="14" t="s">
        <v>24</v>
      </c>
      <c r="AD9" s="14" t="s">
        <v>24</v>
      </c>
      <c r="AE9" s="14" t="s">
        <v>24</v>
      </c>
      <c r="AF9" s="14" t="s">
        <v>24</v>
      </c>
      <c r="AG9" s="551"/>
      <c r="AH9" s="551"/>
      <c r="AI9" s="551"/>
      <c r="AJ9" s="551"/>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49" t="s">
        <v>10</v>
      </c>
      <c r="K31" s="550"/>
      <c r="L31" s="547"/>
      <c r="M31" s="548"/>
      <c r="N31" s="547"/>
      <c r="O31" s="548"/>
      <c r="P31" s="547"/>
      <c r="Q31" s="548"/>
      <c r="R31" s="547"/>
      <c r="S31" s="548"/>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1449</v>
      </c>
      <c r="K2" s="122" t="s">
        <v>1364</v>
      </c>
      <c r="L2" s="122" t="s">
        <v>1365</v>
      </c>
      <c r="M2" s="122" t="s">
        <v>1366</v>
      </c>
      <c r="N2" s="122" t="s">
        <v>1367</v>
      </c>
      <c r="O2" s="122" t="s">
        <v>1368</v>
      </c>
      <c r="P2" s="122" t="s">
        <v>1462</v>
      </c>
      <c r="Q2" s="122" t="s">
        <v>1504</v>
      </c>
      <c r="R2" s="440" t="str">
        <f>+Presupuesto!D11</f>
        <v>Recurrente</v>
      </c>
      <c r="S2" s="44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35" t="s">
        <v>420</v>
      </c>
      <c r="AI2" s="435" t="s">
        <v>421</v>
      </c>
      <c r="AJ2" s="435" t="s">
        <v>422</v>
      </c>
      <c r="AK2" s="435" t="s">
        <v>423</v>
      </c>
      <c r="AL2" s="435" t="s">
        <v>424</v>
      </c>
      <c r="AM2" s="435" t="s">
        <v>427</v>
      </c>
      <c r="AN2" s="435" t="s">
        <v>425</v>
      </c>
      <c r="AO2" s="435" t="s">
        <v>426</v>
      </c>
      <c r="AP2" s="435" t="s">
        <v>428</v>
      </c>
      <c r="AQ2" s="435" t="s">
        <v>429</v>
      </c>
      <c r="AR2" s="435" t="s">
        <v>430</v>
      </c>
      <c r="AS2" s="435" t="s">
        <v>431</v>
      </c>
      <c r="AT2" s="435" t="s">
        <v>432</v>
      </c>
      <c r="AU2" s="435" t="s">
        <v>433</v>
      </c>
      <c r="AV2" s="435" t="s">
        <v>434</v>
      </c>
      <c r="AW2" s="435" t="s">
        <v>435</v>
      </c>
      <c r="AX2" s="435" t="s">
        <v>436</v>
      </c>
      <c r="AY2" s="435" t="s">
        <v>437</v>
      </c>
      <c r="AZ2" s="435" t="s">
        <v>438</v>
      </c>
      <c r="BA2" s="435" t="s">
        <v>439</v>
      </c>
      <c r="BB2" s="435" t="s">
        <v>440</v>
      </c>
      <c r="BC2" s="435" t="s">
        <v>441</v>
      </c>
      <c r="BD2" s="435" t="s">
        <v>442</v>
      </c>
      <c r="BE2" s="435" t="s">
        <v>443</v>
      </c>
      <c r="BF2" s="435" t="s">
        <v>444</v>
      </c>
      <c r="BG2" s="435" t="s">
        <v>445</v>
      </c>
      <c r="BH2" s="435" t="s">
        <v>446</v>
      </c>
      <c r="BI2" s="435" t="s">
        <v>447</v>
      </c>
      <c r="BJ2" s="435" t="s">
        <v>448</v>
      </c>
      <c r="BK2" s="435" t="s">
        <v>449</v>
      </c>
      <c r="BL2" s="435" t="s">
        <v>450</v>
      </c>
      <c r="BM2" s="435" t="s">
        <v>451</v>
      </c>
      <c r="BN2" s="435" t="s">
        <v>452</v>
      </c>
      <c r="BO2" s="435" t="s">
        <v>453</v>
      </c>
      <c r="BP2" s="435" t="s">
        <v>454</v>
      </c>
      <c r="BQ2" s="435" t="s">
        <v>455</v>
      </c>
      <c r="BR2" s="435" t="s">
        <v>456</v>
      </c>
      <c r="BS2" s="435" t="s">
        <v>457</v>
      </c>
      <c r="BT2" s="435" t="s">
        <v>458</v>
      </c>
      <c r="BU2" s="435" t="s">
        <v>459</v>
      </c>
    </row>
    <row r="3" spans="1:555" hidden="1">
      <c r="AH3" s="436">
        <v>2500</v>
      </c>
      <c r="AI3" s="436">
        <v>1900</v>
      </c>
      <c r="AJ3" s="436">
        <v>1650</v>
      </c>
      <c r="AK3" s="436">
        <v>1580</v>
      </c>
      <c r="AL3" s="436">
        <v>2250</v>
      </c>
      <c r="AM3" s="436">
        <v>1650</v>
      </c>
      <c r="AN3" s="436">
        <v>1400</v>
      </c>
      <c r="AO3" s="437">
        <v>1340</v>
      </c>
      <c r="AP3" s="437">
        <v>2000</v>
      </c>
      <c r="AQ3" s="437">
        <v>1400</v>
      </c>
      <c r="AR3" s="437">
        <v>1150</v>
      </c>
      <c r="AS3" s="437">
        <v>1100</v>
      </c>
      <c r="AT3" s="437">
        <v>1750</v>
      </c>
      <c r="AU3" s="437">
        <v>1150</v>
      </c>
      <c r="AV3" s="437">
        <v>900</v>
      </c>
      <c r="AW3" s="437">
        <v>860</v>
      </c>
      <c r="AX3" s="437">
        <v>1200</v>
      </c>
      <c r="AY3" s="438">
        <v>900</v>
      </c>
      <c r="AZ3" s="438">
        <v>650</v>
      </c>
      <c r="BA3" s="438">
        <v>620</v>
      </c>
      <c r="BB3" s="436">
        <f>+'Cuadro Resumen'!C213</f>
        <v>5605.2314999999999</v>
      </c>
      <c r="BC3" s="436">
        <f>+'Cuadro Resumen'!D213</f>
        <v>5165.6055000000006</v>
      </c>
      <c r="BD3" s="436">
        <f>+'Cuadro Resumen'!E213</f>
        <v>6594.39</v>
      </c>
      <c r="BE3" s="436">
        <f>+'Cuadro Resumen'!F213</f>
        <v>6154.7640000000001</v>
      </c>
      <c r="BF3" s="436">
        <f>+'Cuadro Resumen'!C214</f>
        <v>4945.7925000000005</v>
      </c>
      <c r="BG3" s="436">
        <f>+'Cuadro Resumen'!D214</f>
        <v>4506.1665000000003</v>
      </c>
      <c r="BH3" s="436">
        <f>+'Cuadro Resumen'!E214</f>
        <v>5934.951</v>
      </c>
      <c r="BI3" s="436">
        <f>+'Cuadro Resumen'!F214</f>
        <v>5495.3249999999998</v>
      </c>
      <c r="BJ3" s="437">
        <f>+'Cuadro Resumen'!C215</f>
        <v>4286.3535000000002</v>
      </c>
      <c r="BK3" s="437">
        <f>+'Cuadro Resumen'!D215</f>
        <v>3956.634</v>
      </c>
      <c r="BL3" s="437">
        <f>+'Cuadro Resumen'!E215</f>
        <v>5275.5120000000006</v>
      </c>
      <c r="BM3" s="437">
        <f>+'Cuadro Resumen'!F215</f>
        <v>4835.8860000000004</v>
      </c>
      <c r="BN3" s="437">
        <f>+'Cuadro Resumen'!C216</f>
        <v>3626.9145000000003</v>
      </c>
      <c r="BO3" s="437">
        <f>+'Cuadro Resumen'!D216</f>
        <v>3297.1950000000002</v>
      </c>
      <c r="BP3" s="437">
        <f>+'Cuadro Resumen'!E216</f>
        <v>4616.0730000000003</v>
      </c>
      <c r="BQ3" s="437">
        <f>+'Cuadro Resumen'!F216</f>
        <v>4286.3535000000002</v>
      </c>
      <c r="BR3" s="437">
        <f>+'Cuadro Resumen'!C217</f>
        <v>3187.2885000000001</v>
      </c>
      <c r="BS3" s="437">
        <f>+'Cuadro Resumen'!D217</f>
        <v>2967.4755</v>
      </c>
      <c r="BT3" s="437">
        <f>+'Cuadro Resumen'!E217</f>
        <v>4066.5405000000001</v>
      </c>
      <c r="BU3" s="437">
        <f>+'Cuadro Resumen'!F217</f>
        <v>3736.8210000000004</v>
      </c>
    </row>
    <row r="4" spans="1:555" ht="15.75" thickBot="1"/>
    <row r="5" spans="1:555" ht="27" thickBot="1">
      <c r="C5" s="87" t="s">
        <v>389</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row>
    <row r="10" spans="1:555" ht="15.75" thickBot="1">
      <c r="C10" s="157" t="s">
        <v>53</v>
      </c>
      <c r="D10" s="353">
        <f>SUM(F17:F37)</f>
        <v>0</v>
      </c>
      <c r="F10" s="70"/>
      <c r="G10" s="79"/>
      <c r="H10" s="70"/>
      <c r="I10" s="70"/>
    </row>
    <row r="11" spans="1:555">
      <c r="C11" s="70"/>
      <c r="D11" s="31"/>
      <c r="E11" s="93"/>
      <c r="F11" s="93"/>
      <c r="G11" s="93"/>
      <c r="H11" s="76"/>
      <c r="I11" s="76"/>
      <c r="J11" s="76"/>
      <c r="K11" s="112"/>
    </row>
    <row r="12" spans="1:555" ht="15.75">
      <c r="B12" s="93"/>
      <c r="C12" s="296" t="s">
        <v>392</v>
      </c>
      <c r="D12" s="351"/>
      <c r="E12" s="93"/>
      <c r="F12" s="93"/>
      <c r="G12" s="93"/>
      <c r="H12" s="76"/>
      <c r="I12" s="76"/>
      <c r="J12" s="76"/>
      <c r="K12" s="112"/>
    </row>
    <row r="13" spans="1:555" ht="18.75">
      <c r="B13" s="93"/>
      <c r="C13" s="208"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121</v>
      </c>
    </row>
    <row r="17" spans="3:12">
      <c r="C17" s="141"/>
      <c r="D17" s="158"/>
      <c r="E17" s="115"/>
      <c r="F17" s="97">
        <f t="shared" ref="F17:F37" si="0">D17*E17</f>
        <v>0</v>
      </c>
      <c r="G17" s="161"/>
      <c r="H17" s="142"/>
      <c r="I17" s="130" t="e">
        <f>VLOOKUP(H17,Presupuesto!$B$11:$C$565,2,0)</f>
        <v>#N/A</v>
      </c>
      <c r="J17" s="216" t="s">
        <v>1449</v>
      </c>
      <c r="K17" s="98" t="s">
        <v>394</v>
      </c>
      <c r="L17" s="98"/>
    </row>
    <row r="18" spans="3:12">
      <c r="C18" s="141"/>
      <c r="D18" s="158"/>
      <c r="E18" s="123"/>
      <c r="F18" s="97">
        <f t="shared" si="0"/>
        <v>0</v>
      </c>
      <c r="G18" s="161"/>
      <c r="H18" s="142"/>
      <c r="I18" s="130" t="e">
        <f>VLOOKUP(H18,Presupuesto!$B$11:$C$565,2,0)</f>
        <v>#N/A</v>
      </c>
      <c r="J18" s="98" t="str">
        <f>$J$17</f>
        <v>Posgrado</v>
      </c>
      <c r="K18" s="98" t="s">
        <v>412</v>
      </c>
      <c r="L18" s="98"/>
    </row>
    <row r="19" spans="3:12">
      <c r="C19" s="141"/>
      <c r="D19" s="158"/>
      <c r="E19" s="123"/>
      <c r="F19" s="97">
        <f t="shared" si="0"/>
        <v>0</v>
      </c>
      <c r="G19" s="161"/>
      <c r="H19" s="142"/>
      <c r="I19" s="130" t="e">
        <f>VLOOKUP(H19,Presupuesto!$B$11:$C$565,2,0)</f>
        <v>#N/A</v>
      </c>
      <c r="J19" s="98" t="str">
        <f t="shared" ref="J19:J36" si="1">$J$17</f>
        <v>Posgrado</v>
      </c>
      <c r="K19" s="98" t="s">
        <v>412</v>
      </c>
      <c r="L19" s="98"/>
    </row>
    <row r="20" spans="3:12">
      <c r="C20" s="141"/>
      <c r="D20" s="158"/>
      <c r="E20" s="123"/>
      <c r="F20" s="97">
        <f t="shared" si="0"/>
        <v>0</v>
      </c>
      <c r="G20" s="161"/>
      <c r="H20" s="142"/>
      <c r="I20" s="130" t="e">
        <f>VLOOKUP(H20,Presupuesto!$B$11:$C$565,2,0)</f>
        <v>#N/A</v>
      </c>
      <c r="J20" s="98" t="str">
        <f t="shared" si="1"/>
        <v>Posgrado</v>
      </c>
      <c r="K20" s="98" t="s">
        <v>412</v>
      </c>
      <c r="L20" s="98"/>
    </row>
    <row r="21" spans="3:12">
      <c r="C21" s="141"/>
      <c r="D21" s="158"/>
      <c r="E21" s="123"/>
      <c r="F21" s="97">
        <f t="shared" si="0"/>
        <v>0</v>
      </c>
      <c r="G21" s="161"/>
      <c r="H21" s="142"/>
      <c r="I21" s="130" t="e">
        <f>VLOOKUP(H21,Presupuesto!$B$11:$C$565,2,0)</f>
        <v>#N/A</v>
      </c>
      <c r="J21" s="98" t="str">
        <f t="shared" si="1"/>
        <v>Posgrado</v>
      </c>
      <c r="K21" s="98" t="s">
        <v>412</v>
      </c>
      <c r="L21" s="98"/>
    </row>
    <row r="22" spans="3:12">
      <c r="C22" s="141"/>
      <c r="D22" s="158"/>
      <c r="E22" s="123"/>
      <c r="F22" s="97">
        <f t="shared" si="0"/>
        <v>0</v>
      </c>
      <c r="G22" s="161"/>
      <c r="H22" s="142"/>
      <c r="I22" s="130" t="e">
        <f>VLOOKUP(H22,Presupuesto!$B$11:$C$565,2,0)</f>
        <v>#N/A</v>
      </c>
      <c r="J22" s="98" t="str">
        <f t="shared" si="1"/>
        <v>Posgrado</v>
      </c>
      <c r="K22" s="98" t="s">
        <v>401</v>
      </c>
      <c r="L22" s="98"/>
    </row>
    <row r="23" spans="3:12">
      <c r="C23" s="141"/>
      <c r="D23" s="158"/>
      <c r="E23" s="123"/>
      <c r="F23" s="97">
        <f t="shared" si="0"/>
        <v>0</v>
      </c>
      <c r="G23" s="161"/>
      <c r="H23" s="142"/>
      <c r="I23" s="130" t="e">
        <f>VLOOKUP(H23,Presupuesto!$B$11:$C$565,2,0)</f>
        <v>#N/A</v>
      </c>
      <c r="J23" s="98" t="str">
        <f t="shared" si="1"/>
        <v>Posgrado</v>
      </c>
      <c r="K23" s="98" t="s">
        <v>412</v>
      </c>
      <c r="L23" s="98"/>
    </row>
    <row r="24" spans="3:12">
      <c r="C24" s="141"/>
      <c r="D24" s="158"/>
      <c r="E24" s="123"/>
      <c r="F24" s="97">
        <f t="shared" si="0"/>
        <v>0</v>
      </c>
      <c r="G24" s="161"/>
      <c r="H24" s="142"/>
      <c r="I24" s="130" t="e">
        <f>VLOOKUP(H24,Presupuesto!$B$11:$C$565,2,0)</f>
        <v>#N/A</v>
      </c>
      <c r="J24" s="98" t="str">
        <f t="shared" si="1"/>
        <v>Posgrado</v>
      </c>
      <c r="K24" s="98" t="s">
        <v>412</v>
      </c>
      <c r="L24" s="98"/>
    </row>
    <row r="25" spans="3:12">
      <c r="C25" s="141"/>
      <c r="D25" s="158"/>
      <c r="E25" s="123"/>
      <c r="F25" s="97">
        <f t="shared" si="0"/>
        <v>0</v>
      </c>
      <c r="G25" s="161"/>
      <c r="H25" s="142"/>
      <c r="I25" s="130" t="e">
        <f>VLOOKUP(H25,Presupuesto!$B$11:$C$565,2,0)</f>
        <v>#N/A</v>
      </c>
      <c r="J25" s="98" t="str">
        <f t="shared" si="1"/>
        <v>Posgrado</v>
      </c>
      <c r="K25" s="98" t="s">
        <v>412</v>
      </c>
      <c r="L25" s="98"/>
    </row>
    <row r="26" spans="3:12">
      <c r="C26" s="141"/>
      <c r="D26" s="158"/>
      <c r="E26" s="123"/>
      <c r="F26" s="97">
        <f t="shared" si="0"/>
        <v>0</v>
      </c>
      <c r="G26" s="161"/>
      <c r="H26" s="142"/>
      <c r="I26" s="130" t="e">
        <f>VLOOKUP(H26,Presupuesto!$B$11:$C$565,2,0)</f>
        <v>#N/A</v>
      </c>
      <c r="J26" s="98" t="str">
        <f t="shared" si="1"/>
        <v>Posgrado</v>
      </c>
      <c r="K26" s="98" t="s">
        <v>412</v>
      </c>
      <c r="L26" s="98"/>
    </row>
    <row r="27" spans="3:12">
      <c r="C27" s="143"/>
      <c r="D27" s="158"/>
      <c r="E27" s="118"/>
      <c r="F27" s="97">
        <f t="shared" si="0"/>
        <v>0</v>
      </c>
      <c r="G27" s="161"/>
      <c r="H27" s="144"/>
      <c r="I27" s="130" t="e">
        <f>VLOOKUP(H27,Presupuesto!$B$11:$C$565,2,0)</f>
        <v>#N/A</v>
      </c>
      <c r="J27" s="98" t="str">
        <f t="shared" si="1"/>
        <v>Posgrado</v>
      </c>
      <c r="K27" s="98" t="s">
        <v>412</v>
      </c>
      <c r="L27" s="98"/>
    </row>
    <row r="28" spans="3:12">
      <c r="C28" s="143"/>
      <c r="D28" s="158"/>
      <c r="E28" s="118"/>
      <c r="F28" s="97">
        <f t="shared" si="0"/>
        <v>0</v>
      </c>
      <c r="G28" s="161"/>
      <c r="H28" s="144"/>
      <c r="I28" s="130" t="e">
        <f>VLOOKUP(H28,Presupuesto!$B$11:$C$565,2,0)</f>
        <v>#N/A</v>
      </c>
      <c r="J28" s="98" t="str">
        <f t="shared" si="1"/>
        <v>Posgrado</v>
      </c>
      <c r="K28" s="98" t="s">
        <v>412</v>
      </c>
      <c r="L28" s="98"/>
    </row>
    <row r="29" spans="3:12">
      <c r="C29" s="143"/>
      <c r="D29" s="158"/>
      <c r="E29" s="118"/>
      <c r="F29" s="97">
        <f t="shared" si="0"/>
        <v>0</v>
      </c>
      <c r="G29" s="161"/>
      <c r="H29" s="144"/>
      <c r="I29" s="130" t="e">
        <f>VLOOKUP(H29,Presupuesto!$B$11:$C$565,2,0)</f>
        <v>#N/A</v>
      </c>
      <c r="J29" s="98" t="str">
        <f t="shared" si="1"/>
        <v>Posgrado</v>
      </c>
      <c r="K29" s="98" t="s">
        <v>412</v>
      </c>
      <c r="L29" s="98"/>
    </row>
    <row r="30" spans="3:12">
      <c r="C30" s="143"/>
      <c r="D30" s="158"/>
      <c r="E30" s="118"/>
      <c r="F30" s="97">
        <f t="shared" si="0"/>
        <v>0</v>
      </c>
      <c r="G30" s="161"/>
      <c r="H30" s="144"/>
      <c r="I30" s="130" t="e">
        <f>VLOOKUP(H30,Presupuesto!$B$11:$C$565,2,0)</f>
        <v>#N/A</v>
      </c>
      <c r="J30" s="98" t="str">
        <f t="shared" si="1"/>
        <v>Posgrado</v>
      </c>
      <c r="K30" s="98" t="s">
        <v>412</v>
      </c>
      <c r="L30" s="98"/>
    </row>
    <row r="31" spans="3:12">
      <c r="C31" s="143"/>
      <c r="D31" s="158"/>
      <c r="E31" s="118"/>
      <c r="F31" s="97">
        <f t="shared" si="0"/>
        <v>0</v>
      </c>
      <c r="G31" s="161"/>
      <c r="H31" s="144"/>
      <c r="I31" s="130" t="e">
        <f>VLOOKUP(H31,Presupuesto!$B$11:$C$565,2,0)</f>
        <v>#N/A</v>
      </c>
      <c r="J31" s="98" t="str">
        <f t="shared" si="1"/>
        <v>Posgrado</v>
      </c>
      <c r="K31" s="98" t="s">
        <v>412</v>
      </c>
      <c r="L31" s="98"/>
    </row>
    <row r="32" spans="3:12">
      <c r="C32" s="143"/>
      <c r="D32" s="158"/>
      <c r="E32" s="118"/>
      <c r="F32" s="97">
        <f t="shared" si="0"/>
        <v>0</v>
      </c>
      <c r="G32" s="161"/>
      <c r="H32" s="144"/>
      <c r="I32" s="130" t="e">
        <f>VLOOKUP(H32,Presupuesto!$B$11:$C$565,2,0)</f>
        <v>#N/A</v>
      </c>
      <c r="J32" s="98" t="str">
        <f t="shared" si="1"/>
        <v>Posgrado</v>
      </c>
      <c r="K32" s="98" t="s">
        <v>412</v>
      </c>
      <c r="L32" s="98"/>
    </row>
    <row r="33" spans="3:12">
      <c r="C33" s="145"/>
      <c r="D33" s="158"/>
      <c r="E33" s="118"/>
      <c r="F33" s="97">
        <f t="shared" si="0"/>
        <v>0</v>
      </c>
      <c r="G33" s="161"/>
      <c r="H33" s="146"/>
      <c r="I33" s="130" t="e">
        <f>VLOOKUP(H33,Presupuesto!$B$11:$C$565,2,0)</f>
        <v>#N/A</v>
      </c>
      <c r="J33" s="98" t="str">
        <f t="shared" si="1"/>
        <v>Posgrado</v>
      </c>
      <c r="K33" s="98" t="s">
        <v>403</v>
      </c>
      <c r="L33" s="98"/>
    </row>
    <row r="34" spans="3:12">
      <c r="C34" s="145"/>
      <c r="D34" s="158"/>
      <c r="E34" s="118"/>
      <c r="F34" s="97">
        <f t="shared" si="0"/>
        <v>0</v>
      </c>
      <c r="G34" s="161"/>
      <c r="H34" s="146"/>
      <c r="I34" s="130" t="e">
        <f>VLOOKUP(H34,Presupuesto!$B$11:$C$565,2,0)</f>
        <v>#N/A</v>
      </c>
      <c r="J34" s="98" t="str">
        <f t="shared" si="1"/>
        <v>Posgrado</v>
      </c>
      <c r="K34" s="98" t="s">
        <v>412</v>
      </c>
      <c r="L34" s="98"/>
    </row>
    <row r="35" spans="3:12">
      <c r="C35" s="145"/>
      <c r="D35" s="158"/>
      <c r="E35" s="118"/>
      <c r="F35" s="97">
        <f t="shared" si="0"/>
        <v>0</v>
      </c>
      <c r="G35" s="161"/>
      <c r="H35" s="146"/>
      <c r="I35" s="130" t="e">
        <f>VLOOKUP(H35,Presupuesto!$B$11:$C$565,2,0)</f>
        <v>#N/A</v>
      </c>
      <c r="J35" s="98" t="str">
        <f t="shared" si="1"/>
        <v>Posgrado</v>
      </c>
      <c r="K35" s="98" t="s">
        <v>412</v>
      </c>
      <c r="L35" s="98"/>
    </row>
    <row r="36" spans="3:12">
      <c r="C36" s="145"/>
      <c r="D36" s="158"/>
      <c r="E36" s="118"/>
      <c r="F36" s="97">
        <f t="shared" si="0"/>
        <v>0</v>
      </c>
      <c r="G36" s="161"/>
      <c r="H36" s="146"/>
      <c r="I36" s="130" t="e">
        <f>VLOOKUP(H36,Presupuesto!$B$11:$C$565,2,0)</f>
        <v>#N/A</v>
      </c>
      <c r="J36" s="98" t="str">
        <f t="shared" si="1"/>
        <v>Posgrado</v>
      </c>
      <c r="K36" s="98" t="s">
        <v>412</v>
      </c>
      <c r="L36" s="98"/>
    </row>
    <row r="37" spans="3:12" ht="15.75" thickBot="1">
      <c r="C37" s="147"/>
      <c r="D37" s="220"/>
      <c r="E37" s="103"/>
      <c r="F37" s="105">
        <f t="shared" si="0"/>
        <v>0</v>
      </c>
      <c r="G37" s="162"/>
      <c r="H37" s="148"/>
      <c r="I37" s="132" t="e">
        <f>VLOOKUP(H37,Presupuesto!$B$11:$C$565,2,0)</f>
        <v>#N/A</v>
      </c>
      <c r="J37" s="106" t="str">
        <f>$J$20</f>
        <v>Posgrado</v>
      </c>
      <c r="K37" s="124" t="s">
        <v>394</v>
      </c>
      <c r="L37" s="106"/>
    </row>
    <row r="38" spans="3:12">
      <c r="F38" s="90"/>
      <c r="G38" s="89"/>
      <c r="H38" s="90"/>
      <c r="I38" s="90"/>
    </row>
    <row r="39" spans="3:12" ht="15.75" thickBot="1"/>
    <row r="40" spans="3:12" ht="15.75" thickBot="1">
      <c r="C40" s="157" t="s">
        <v>53</v>
      </c>
      <c r="D40" s="353">
        <f>SUM(F47:F67)</f>
        <v>0</v>
      </c>
      <c r="F40" s="70"/>
      <c r="G40" s="79"/>
      <c r="H40" s="70"/>
      <c r="I40" s="70"/>
    </row>
    <row r="41" spans="3:12">
      <c r="C41" s="70"/>
      <c r="D41" s="31"/>
      <c r="E41" s="93"/>
      <c r="F41" s="93"/>
      <c r="G41" s="93"/>
      <c r="H41" s="76"/>
      <c r="I41" s="76"/>
      <c r="J41" s="76"/>
      <c r="K41" s="112"/>
    </row>
    <row r="42" spans="3:12" ht="15.75">
      <c r="C42" s="296" t="s">
        <v>392</v>
      </c>
      <c r="D42" s="351"/>
      <c r="E42" s="93"/>
      <c r="F42" s="93"/>
      <c r="G42" s="93"/>
      <c r="H42" s="76"/>
      <c r="I42" s="76"/>
      <c r="J42" s="76"/>
      <c r="K42" s="112"/>
    </row>
    <row r="43" spans="3:12" ht="18.75">
      <c r="C43" s="208"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c r="E44" s="93"/>
      <c r="F44" s="93"/>
      <c r="G44" s="93"/>
      <c r="H44" s="76"/>
      <c r="I44" s="76"/>
      <c r="J44" s="76"/>
      <c r="K44" s="112"/>
    </row>
    <row r="45" spans="3:12" ht="15.75" thickBot="1">
      <c r="F45" s="93"/>
      <c r="G45" s="76"/>
      <c r="H45" s="76"/>
      <c r="I45" s="76"/>
    </row>
    <row r="46" spans="3:12" ht="30.75" thickBot="1">
      <c r="C46" s="129" t="s">
        <v>44</v>
      </c>
      <c r="D46" s="134" t="s">
        <v>55</v>
      </c>
      <c r="E46" s="136" t="s">
        <v>57</v>
      </c>
      <c r="F46" s="135" t="s">
        <v>27</v>
      </c>
      <c r="G46" s="133" t="s">
        <v>131</v>
      </c>
      <c r="H46" s="136" t="s">
        <v>46</v>
      </c>
      <c r="I46" s="133" t="s">
        <v>132</v>
      </c>
      <c r="J46" s="133" t="s">
        <v>410</v>
      </c>
      <c r="K46" s="133" t="s">
        <v>411</v>
      </c>
      <c r="L46" s="133" t="s">
        <v>121</v>
      </c>
    </row>
    <row r="47" spans="3:12">
      <c r="C47" s="141"/>
      <c r="D47" s="158"/>
      <c r="E47" s="115"/>
      <c r="F47" s="97">
        <f t="shared" ref="F47:F67" si="2">D47*E47</f>
        <v>0</v>
      </c>
      <c r="G47" s="161"/>
      <c r="H47" s="142"/>
      <c r="I47" s="130" t="e">
        <f>VLOOKUP(H47,Presupuesto!$B$11:$C$565,2,0)</f>
        <v>#N/A</v>
      </c>
      <c r="J47" s="216" t="s">
        <v>1449</v>
      </c>
      <c r="K47" s="98" t="s">
        <v>394</v>
      </c>
      <c r="L47" s="98"/>
    </row>
    <row r="48" spans="3:12">
      <c r="C48" s="141"/>
      <c r="D48" s="158"/>
      <c r="E48" s="123"/>
      <c r="F48" s="97">
        <f t="shared" si="2"/>
        <v>0</v>
      </c>
      <c r="G48" s="161"/>
      <c r="H48" s="142"/>
      <c r="I48" s="130" t="e">
        <f>VLOOKUP(H48,Presupuesto!$B$11:$C$565,2,0)</f>
        <v>#N/A</v>
      </c>
      <c r="J48" s="98" t="str">
        <f>$J$47</f>
        <v>Posgrado</v>
      </c>
      <c r="K48" s="98" t="s">
        <v>412</v>
      </c>
      <c r="L48" s="98"/>
    </row>
    <row r="49" spans="3:12">
      <c r="C49" s="141"/>
      <c r="D49" s="158"/>
      <c r="E49" s="123"/>
      <c r="F49" s="97">
        <f t="shared" si="2"/>
        <v>0</v>
      </c>
      <c r="G49" s="161"/>
      <c r="H49" s="142"/>
      <c r="I49" s="130" t="e">
        <f>VLOOKUP(H49,Presupuesto!$B$11:$C$565,2,0)</f>
        <v>#N/A</v>
      </c>
      <c r="J49" s="98" t="str">
        <f t="shared" ref="J49:J67" si="3">$J$47</f>
        <v>Posgrado</v>
      </c>
      <c r="K49" s="98" t="s">
        <v>412</v>
      </c>
      <c r="L49" s="98"/>
    </row>
    <row r="50" spans="3:12">
      <c r="C50" s="141"/>
      <c r="D50" s="158"/>
      <c r="E50" s="123"/>
      <c r="F50" s="97">
        <f t="shared" si="2"/>
        <v>0</v>
      </c>
      <c r="G50" s="161"/>
      <c r="H50" s="142"/>
      <c r="I50" s="130" t="e">
        <f>VLOOKUP(H50,Presupuesto!$B$11:$C$565,2,0)</f>
        <v>#N/A</v>
      </c>
      <c r="J50" s="98" t="str">
        <f t="shared" si="3"/>
        <v>Posgrado</v>
      </c>
      <c r="K50" s="98" t="s">
        <v>412</v>
      </c>
      <c r="L50" s="98"/>
    </row>
    <row r="51" spans="3:12">
      <c r="C51" s="141"/>
      <c r="D51" s="158"/>
      <c r="E51" s="123"/>
      <c r="F51" s="97">
        <f t="shared" si="2"/>
        <v>0</v>
      </c>
      <c r="G51" s="161"/>
      <c r="H51" s="142"/>
      <c r="I51" s="130" t="e">
        <f>VLOOKUP(H51,Presupuesto!$B$11:$C$565,2,0)</f>
        <v>#N/A</v>
      </c>
      <c r="J51" s="98" t="str">
        <f t="shared" si="3"/>
        <v>Posgrado</v>
      </c>
      <c r="K51" s="98" t="s">
        <v>412</v>
      </c>
      <c r="L51" s="98"/>
    </row>
    <row r="52" spans="3:12">
      <c r="C52" s="141"/>
      <c r="D52" s="158"/>
      <c r="E52" s="123"/>
      <c r="F52" s="97">
        <f t="shared" si="2"/>
        <v>0</v>
      </c>
      <c r="G52" s="161"/>
      <c r="H52" s="142"/>
      <c r="I52" s="130" t="e">
        <f>VLOOKUP(H52,Presupuesto!$B$11:$C$565,2,0)</f>
        <v>#N/A</v>
      </c>
      <c r="J52" s="98" t="str">
        <f t="shared" si="3"/>
        <v>Posgrado</v>
      </c>
      <c r="K52" s="98" t="s">
        <v>401</v>
      </c>
      <c r="L52" s="98"/>
    </row>
    <row r="53" spans="3:12">
      <c r="C53" s="141"/>
      <c r="D53" s="158"/>
      <c r="E53" s="123"/>
      <c r="F53" s="97">
        <f t="shared" si="2"/>
        <v>0</v>
      </c>
      <c r="G53" s="161"/>
      <c r="H53" s="142"/>
      <c r="I53" s="130" t="e">
        <f>VLOOKUP(H53,Presupuesto!$B$11:$C$565,2,0)</f>
        <v>#N/A</v>
      </c>
      <c r="J53" s="98" t="str">
        <f t="shared" si="3"/>
        <v>Posgrado</v>
      </c>
      <c r="K53" s="98" t="s">
        <v>412</v>
      </c>
      <c r="L53" s="98"/>
    </row>
    <row r="54" spans="3:12">
      <c r="C54" s="141"/>
      <c r="D54" s="158"/>
      <c r="E54" s="123"/>
      <c r="F54" s="97">
        <f t="shared" si="2"/>
        <v>0</v>
      </c>
      <c r="G54" s="161"/>
      <c r="H54" s="142"/>
      <c r="I54" s="130" t="e">
        <f>VLOOKUP(H54,Presupuesto!$B$11:$C$565,2,0)</f>
        <v>#N/A</v>
      </c>
      <c r="J54" s="98" t="str">
        <f t="shared" si="3"/>
        <v>Posgrado</v>
      </c>
      <c r="K54" s="98" t="s">
        <v>412</v>
      </c>
      <c r="L54" s="98"/>
    </row>
    <row r="55" spans="3:12">
      <c r="C55" s="141"/>
      <c r="D55" s="158"/>
      <c r="E55" s="123"/>
      <c r="F55" s="97">
        <f t="shared" si="2"/>
        <v>0</v>
      </c>
      <c r="G55" s="161"/>
      <c r="H55" s="142"/>
      <c r="I55" s="130" t="e">
        <f>VLOOKUP(H55,Presupuesto!$B$11:$C$565,2,0)</f>
        <v>#N/A</v>
      </c>
      <c r="J55" s="98" t="str">
        <f t="shared" si="3"/>
        <v>Posgrado</v>
      </c>
      <c r="K55" s="98" t="s">
        <v>412</v>
      </c>
      <c r="L55" s="98"/>
    </row>
    <row r="56" spans="3:12">
      <c r="C56" s="141"/>
      <c r="D56" s="158"/>
      <c r="E56" s="123"/>
      <c r="F56" s="97">
        <f t="shared" si="2"/>
        <v>0</v>
      </c>
      <c r="G56" s="161"/>
      <c r="H56" s="142"/>
      <c r="I56" s="130" t="e">
        <f>VLOOKUP(H56,Presupuesto!$B$11:$C$565,2,0)</f>
        <v>#N/A</v>
      </c>
      <c r="J56" s="98" t="str">
        <f t="shared" si="3"/>
        <v>Posgrado</v>
      </c>
      <c r="K56" s="98" t="s">
        <v>412</v>
      </c>
      <c r="L56" s="98"/>
    </row>
    <row r="57" spans="3:12">
      <c r="C57" s="143"/>
      <c r="D57" s="158"/>
      <c r="E57" s="118"/>
      <c r="F57" s="97">
        <f t="shared" si="2"/>
        <v>0</v>
      </c>
      <c r="G57" s="161"/>
      <c r="H57" s="144"/>
      <c r="I57" s="130" t="e">
        <f>VLOOKUP(H57,Presupuesto!$B$11:$C$565,2,0)</f>
        <v>#N/A</v>
      </c>
      <c r="J57" s="98" t="str">
        <f t="shared" si="3"/>
        <v>Posgrado</v>
      </c>
      <c r="K57" s="98" t="s">
        <v>412</v>
      </c>
      <c r="L57" s="98"/>
    </row>
    <row r="58" spans="3:12">
      <c r="C58" s="143"/>
      <c r="D58" s="158"/>
      <c r="E58" s="118"/>
      <c r="F58" s="97">
        <f t="shared" si="2"/>
        <v>0</v>
      </c>
      <c r="G58" s="161"/>
      <c r="H58" s="144"/>
      <c r="I58" s="130" t="e">
        <f>VLOOKUP(H58,Presupuesto!$B$11:$C$565,2,0)</f>
        <v>#N/A</v>
      </c>
      <c r="J58" s="98" t="str">
        <f t="shared" si="3"/>
        <v>Posgrado</v>
      </c>
      <c r="K58" s="98" t="s">
        <v>412</v>
      </c>
      <c r="L58" s="98"/>
    </row>
    <row r="59" spans="3:12">
      <c r="C59" s="143"/>
      <c r="D59" s="158"/>
      <c r="E59" s="118"/>
      <c r="F59" s="97">
        <f t="shared" si="2"/>
        <v>0</v>
      </c>
      <c r="G59" s="161"/>
      <c r="H59" s="144"/>
      <c r="I59" s="130" t="e">
        <f>VLOOKUP(H59,Presupuesto!$B$11:$C$565,2,0)</f>
        <v>#N/A</v>
      </c>
      <c r="J59" s="98" t="str">
        <f t="shared" si="3"/>
        <v>Posgrado</v>
      </c>
      <c r="K59" s="98" t="s">
        <v>412</v>
      </c>
      <c r="L59" s="98"/>
    </row>
    <row r="60" spans="3:12">
      <c r="C60" s="143"/>
      <c r="D60" s="158"/>
      <c r="E60" s="118"/>
      <c r="F60" s="97">
        <f t="shared" si="2"/>
        <v>0</v>
      </c>
      <c r="G60" s="161"/>
      <c r="H60" s="144"/>
      <c r="I60" s="130" t="e">
        <f>VLOOKUP(H60,Presupuesto!$B$11:$C$565,2,0)</f>
        <v>#N/A</v>
      </c>
      <c r="J60" s="98" t="str">
        <f t="shared" si="3"/>
        <v>Posgrado</v>
      </c>
      <c r="K60" s="98" t="s">
        <v>412</v>
      </c>
      <c r="L60" s="98"/>
    </row>
    <row r="61" spans="3:12">
      <c r="C61" s="143"/>
      <c r="D61" s="158"/>
      <c r="E61" s="118"/>
      <c r="F61" s="97">
        <f t="shared" si="2"/>
        <v>0</v>
      </c>
      <c r="G61" s="161"/>
      <c r="H61" s="144"/>
      <c r="I61" s="130" t="e">
        <f>VLOOKUP(H61,Presupuesto!$B$11:$C$565,2,0)</f>
        <v>#N/A</v>
      </c>
      <c r="J61" s="98" t="str">
        <f t="shared" si="3"/>
        <v>Posgrado</v>
      </c>
      <c r="K61" s="98" t="s">
        <v>412</v>
      </c>
      <c r="L61" s="98"/>
    </row>
    <row r="62" spans="3:12">
      <c r="C62" s="143"/>
      <c r="D62" s="158"/>
      <c r="E62" s="118"/>
      <c r="F62" s="97">
        <f t="shared" si="2"/>
        <v>0</v>
      </c>
      <c r="G62" s="161"/>
      <c r="H62" s="144"/>
      <c r="I62" s="130" t="e">
        <f>VLOOKUP(H62,Presupuesto!$B$11:$C$565,2,0)</f>
        <v>#N/A</v>
      </c>
      <c r="J62" s="98" t="str">
        <f t="shared" si="3"/>
        <v>Posgrado</v>
      </c>
      <c r="K62" s="98" t="s">
        <v>412</v>
      </c>
      <c r="L62" s="98"/>
    </row>
    <row r="63" spans="3:12">
      <c r="C63" s="145"/>
      <c r="D63" s="158"/>
      <c r="E63" s="118"/>
      <c r="F63" s="97">
        <f t="shared" si="2"/>
        <v>0</v>
      </c>
      <c r="G63" s="161"/>
      <c r="H63" s="146"/>
      <c r="I63" s="130" t="e">
        <f>VLOOKUP(H63,Presupuesto!$B$11:$C$565,2,0)</f>
        <v>#N/A</v>
      </c>
      <c r="J63" s="98" t="str">
        <f t="shared" si="3"/>
        <v>Posgrado</v>
      </c>
      <c r="K63" s="98" t="s">
        <v>403</v>
      </c>
      <c r="L63" s="98"/>
    </row>
    <row r="64" spans="3:12">
      <c r="C64" s="145"/>
      <c r="D64" s="158"/>
      <c r="E64" s="118"/>
      <c r="F64" s="97">
        <f t="shared" si="2"/>
        <v>0</v>
      </c>
      <c r="G64" s="161"/>
      <c r="H64" s="146"/>
      <c r="I64" s="130" t="e">
        <f>VLOOKUP(H64,Presupuesto!$B$11:$C$565,2,0)</f>
        <v>#N/A</v>
      </c>
      <c r="J64" s="98" t="str">
        <f t="shared" si="3"/>
        <v>Posgrado</v>
      </c>
      <c r="K64" s="98" t="s">
        <v>412</v>
      </c>
      <c r="L64" s="98"/>
    </row>
    <row r="65" spans="3:12">
      <c r="C65" s="145"/>
      <c r="D65" s="158"/>
      <c r="E65" s="118"/>
      <c r="F65" s="97">
        <f t="shared" si="2"/>
        <v>0</v>
      </c>
      <c r="G65" s="161"/>
      <c r="H65" s="146"/>
      <c r="I65" s="130" t="e">
        <f>VLOOKUP(H65,Presupuesto!$B$11:$C$565,2,0)</f>
        <v>#N/A</v>
      </c>
      <c r="J65" s="98" t="str">
        <f t="shared" si="3"/>
        <v>Posgrado</v>
      </c>
      <c r="K65" s="98" t="s">
        <v>412</v>
      </c>
      <c r="L65" s="98"/>
    </row>
    <row r="66" spans="3:12">
      <c r="C66" s="145"/>
      <c r="D66" s="158"/>
      <c r="E66" s="118"/>
      <c r="F66" s="97">
        <f t="shared" si="2"/>
        <v>0</v>
      </c>
      <c r="G66" s="161"/>
      <c r="H66" s="146"/>
      <c r="I66" s="130" t="e">
        <f>VLOOKUP(H66,Presupuesto!$B$11:$C$565,2,0)</f>
        <v>#N/A</v>
      </c>
      <c r="J66" s="98" t="str">
        <f t="shared" si="3"/>
        <v>Posgrado</v>
      </c>
      <c r="K66" s="98" t="s">
        <v>412</v>
      </c>
      <c r="L66" s="98"/>
    </row>
    <row r="67" spans="3:12" ht="15.75" thickBot="1">
      <c r="C67" s="147"/>
      <c r="D67" s="220"/>
      <c r="E67" s="103"/>
      <c r="F67" s="105">
        <f t="shared" si="2"/>
        <v>0</v>
      </c>
      <c r="G67" s="162"/>
      <c r="H67" s="148"/>
      <c r="I67" s="132" t="e">
        <f>VLOOKUP(H67,Presupuesto!$B$11:$C$565,2,0)</f>
        <v>#N/A</v>
      </c>
      <c r="J67" s="106" t="str">
        <f t="shared" si="3"/>
        <v>Posgrado</v>
      </c>
      <c r="K67" s="124" t="s">
        <v>394</v>
      </c>
      <c r="L67" s="106"/>
    </row>
    <row r="69" spans="3:12" ht="15.75" thickBot="1"/>
    <row r="70" spans="3:12" ht="15.75" thickBot="1">
      <c r="C70" s="157" t="s">
        <v>53</v>
      </c>
      <c r="D70" s="353">
        <f>SUM(F77:F97)</f>
        <v>0</v>
      </c>
      <c r="F70" s="70"/>
      <c r="G70" s="79"/>
      <c r="H70" s="70"/>
      <c r="I70" s="70"/>
    </row>
    <row r="71" spans="3:12">
      <c r="C71" s="70"/>
      <c r="D71" s="31"/>
      <c r="E71" s="93"/>
      <c r="F71" s="93"/>
      <c r="G71" s="93"/>
      <c r="H71" s="76"/>
      <c r="I71" s="76"/>
      <c r="J71" s="76"/>
      <c r="K71" s="112"/>
    </row>
    <row r="72" spans="3:12" ht="15.75">
      <c r="C72" s="296" t="s">
        <v>392</v>
      </c>
      <c r="D72" s="351"/>
      <c r="E72" s="93"/>
      <c r="F72" s="93"/>
      <c r="G72" s="93"/>
      <c r="H72" s="76"/>
      <c r="I72" s="76"/>
      <c r="J72" s="76"/>
      <c r="K72" s="112"/>
    </row>
    <row r="73" spans="3:12" ht="18.75">
      <c r="C73" s="208"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c r="E74" s="93"/>
      <c r="F74" s="93"/>
      <c r="G74" s="93"/>
      <c r="H74" s="76"/>
      <c r="I74" s="76"/>
      <c r="J74" s="76"/>
      <c r="K74" s="112"/>
    </row>
    <row r="75" spans="3:12" ht="15.75" thickBot="1">
      <c r="F75" s="93"/>
      <c r="G75" s="76"/>
      <c r="H75" s="76"/>
      <c r="I75" s="76"/>
    </row>
    <row r="76" spans="3:12" ht="30.75" thickBot="1">
      <c r="C76" s="129" t="s">
        <v>44</v>
      </c>
      <c r="D76" s="134" t="s">
        <v>55</v>
      </c>
      <c r="E76" s="136" t="s">
        <v>57</v>
      </c>
      <c r="F76" s="135" t="s">
        <v>27</v>
      </c>
      <c r="G76" s="133" t="s">
        <v>131</v>
      </c>
      <c r="H76" s="136" t="s">
        <v>46</v>
      </c>
      <c r="I76" s="133" t="s">
        <v>132</v>
      </c>
      <c r="J76" s="133" t="s">
        <v>410</v>
      </c>
      <c r="K76" s="133" t="s">
        <v>411</v>
      </c>
      <c r="L76" s="133" t="s">
        <v>121</v>
      </c>
    </row>
    <row r="77" spans="3:12">
      <c r="C77" s="141"/>
      <c r="D77" s="158"/>
      <c r="E77" s="115"/>
      <c r="F77" s="97">
        <f t="shared" ref="F77:F97" si="4">D77*E77</f>
        <v>0</v>
      </c>
      <c r="G77" s="161"/>
      <c r="H77" s="142"/>
      <c r="I77" s="130" t="e">
        <f>VLOOKUP(H77,Presupuesto!$B$11:$C$565,2,0)</f>
        <v>#N/A</v>
      </c>
      <c r="J77" s="216" t="s">
        <v>1449</v>
      </c>
      <c r="K77" s="98" t="s">
        <v>394</v>
      </c>
      <c r="L77" s="98"/>
    </row>
    <row r="78" spans="3:12">
      <c r="C78" s="141"/>
      <c r="D78" s="158"/>
      <c r="E78" s="123"/>
      <c r="F78" s="97">
        <f t="shared" si="4"/>
        <v>0</v>
      </c>
      <c r="G78" s="161"/>
      <c r="H78" s="142"/>
      <c r="I78" s="130" t="e">
        <f>VLOOKUP(H78,Presupuesto!$B$11:$C$565,2,0)</f>
        <v>#N/A</v>
      </c>
      <c r="J78" s="98" t="str">
        <f>$J$77</f>
        <v>Posgrado</v>
      </c>
      <c r="K78" s="98" t="s">
        <v>412</v>
      </c>
      <c r="L78" s="98"/>
    </row>
    <row r="79" spans="3:12">
      <c r="C79" s="141"/>
      <c r="D79" s="158"/>
      <c r="E79" s="123"/>
      <c r="F79" s="97">
        <f t="shared" si="4"/>
        <v>0</v>
      </c>
      <c r="G79" s="161"/>
      <c r="H79" s="142"/>
      <c r="I79" s="130" t="e">
        <f>VLOOKUP(H79,Presupuesto!$B$11:$C$565,2,0)</f>
        <v>#N/A</v>
      </c>
      <c r="J79" s="98" t="str">
        <f t="shared" ref="J79:J97" si="5">$J$77</f>
        <v>Posgrado</v>
      </c>
      <c r="K79" s="98" t="s">
        <v>412</v>
      </c>
      <c r="L79" s="98"/>
    </row>
    <row r="80" spans="3:12">
      <c r="C80" s="141"/>
      <c r="D80" s="158"/>
      <c r="E80" s="123"/>
      <c r="F80" s="97">
        <f t="shared" si="4"/>
        <v>0</v>
      </c>
      <c r="G80" s="161"/>
      <c r="H80" s="142"/>
      <c r="I80" s="130" t="e">
        <f>VLOOKUP(H80,Presupuesto!$B$11:$C$565,2,0)</f>
        <v>#N/A</v>
      </c>
      <c r="J80" s="98" t="str">
        <f t="shared" si="5"/>
        <v>Posgrado</v>
      </c>
      <c r="K80" s="98" t="s">
        <v>412</v>
      </c>
      <c r="L80" s="98"/>
    </row>
    <row r="81" spans="3:12">
      <c r="C81" s="141"/>
      <c r="D81" s="158"/>
      <c r="E81" s="123"/>
      <c r="F81" s="97">
        <f t="shared" si="4"/>
        <v>0</v>
      </c>
      <c r="G81" s="161"/>
      <c r="H81" s="142"/>
      <c r="I81" s="130" t="e">
        <f>VLOOKUP(H81,Presupuesto!$B$11:$C$565,2,0)</f>
        <v>#N/A</v>
      </c>
      <c r="J81" s="98" t="str">
        <f t="shared" si="5"/>
        <v>Posgrado</v>
      </c>
      <c r="K81" s="98" t="s">
        <v>412</v>
      </c>
      <c r="L81" s="98"/>
    </row>
    <row r="82" spans="3:12">
      <c r="C82" s="141"/>
      <c r="D82" s="158"/>
      <c r="E82" s="123"/>
      <c r="F82" s="97">
        <f t="shared" si="4"/>
        <v>0</v>
      </c>
      <c r="G82" s="161"/>
      <c r="H82" s="142"/>
      <c r="I82" s="130" t="e">
        <f>VLOOKUP(H82,Presupuesto!$B$11:$C$565,2,0)</f>
        <v>#N/A</v>
      </c>
      <c r="J82" s="98" t="str">
        <f t="shared" si="5"/>
        <v>Posgrado</v>
      </c>
      <c r="K82" s="98" t="s">
        <v>401</v>
      </c>
      <c r="L82" s="98"/>
    </row>
    <row r="83" spans="3:12">
      <c r="C83" s="141"/>
      <c r="D83" s="158"/>
      <c r="E83" s="123"/>
      <c r="F83" s="97">
        <f t="shared" si="4"/>
        <v>0</v>
      </c>
      <c r="G83" s="161"/>
      <c r="H83" s="142"/>
      <c r="I83" s="130" t="e">
        <f>VLOOKUP(H83,Presupuesto!$B$11:$C$565,2,0)</f>
        <v>#N/A</v>
      </c>
      <c r="J83" s="98" t="str">
        <f t="shared" si="5"/>
        <v>Posgrado</v>
      </c>
      <c r="K83" s="98" t="s">
        <v>412</v>
      </c>
      <c r="L83" s="98"/>
    </row>
    <row r="84" spans="3:12">
      <c r="C84" s="141"/>
      <c r="D84" s="158"/>
      <c r="E84" s="123"/>
      <c r="F84" s="97">
        <f t="shared" si="4"/>
        <v>0</v>
      </c>
      <c r="G84" s="161"/>
      <c r="H84" s="142"/>
      <c r="I84" s="130" t="e">
        <f>VLOOKUP(H84,Presupuesto!$B$11:$C$565,2,0)</f>
        <v>#N/A</v>
      </c>
      <c r="J84" s="98" t="str">
        <f t="shared" si="5"/>
        <v>Posgrado</v>
      </c>
      <c r="K84" s="98" t="s">
        <v>412</v>
      </c>
      <c r="L84" s="98"/>
    </row>
    <row r="85" spans="3:12">
      <c r="C85" s="141"/>
      <c r="D85" s="158"/>
      <c r="E85" s="123"/>
      <c r="F85" s="97">
        <f t="shared" si="4"/>
        <v>0</v>
      </c>
      <c r="G85" s="161"/>
      <c r="H85" s="142"/>
      <c r="I85" s="130" t="e">
        <f>VLOOKUP(H85,Presupuesto!$B$11:$C$565,2,0)</f>
        <v>#N/A</v>
      </c>
      <c r="J85" s="98" t="str">
        <f t="shared" si="5"/>
        <v>Posgrado</v>
      </c>
      <c r="K85" s="98" t="s">
        <v>412</v>
      </c>
      <c r="L85" s="98"/>
    </row>
    <row r="86" spans="3:12">
      <c r="C86" s="141"/>
      <c r="D86" s="158"/>
      <c r="E86" s="123"/>
      <c r="F86" s="97">
        <f t="shared" si="4"/>
        <v>0</v>
      </c>
      <c r="G86" s="161"/>
      <c r="H86" s="142"/>
      <c r="I86" s="130" t="e">
        <f>VLOOKUP(H86,Presupuesto!$B$11:$C$565,2,0)</f>
        <v>#N/A</v>
      </c>
      <c r="J86" s="98" t="str">
        <f t="shared" si="5"/>
        <v>Posgrado</v>
      </c>
      <c r="K86" s="98" t="s">
        <v>412</v>
      </c>
      <c r="L86" s="98"/>
    </row>
    <row r="87" spans="3:12">
      <c r="C87" s="143"/>
      <c r="D87" s="158"/>
      <c r="E87" s="118"/>
      <c r="F87" s="97">
        <f t="shared" si="4"/>
        <v>0</v>
      </c>
      <c r="G87" s="161"/>
      <c r="H87" s="144"/>
      <c r="I87" s="130" t="e">
        <f>VLOOKUP(H87,Presupuesto!$B$11:$C$565,2,0)</f>
        <v>#N/A</v>
      </c>
      <c r="J87" s="98" t="str">
        <f t="shared" si="5"/>
        <v>Posgrado</v>
      </c>
      <c r="K87" s="98" t="s">
        <v>412</v>
      </c>
      <c r="L87" s="98"/>
    </row>
    <row r="88" spans="3:12">
      <c r="C88" s="143"/>
      <c r="D88" s="158"/>
      <c r="E88" s="118"/>
      <c r="F88" s="97">
        <f t="shared" si="4"/>
        <v>0</v>
      </c>
      <c r="G88" s="161"/>
      <c r="H88" s="144"/>
      <c r="I88" s="130" t="e">
        <f>VLOOKUP(H88,Presupuesto!$B$11:$C$565,2,0)</f>
        <v>#N/A</v>
      </c>
      <c r="J88" s="98" t="str">
        <f t="shared" si="5"/>
        <v>Posgrado</v>
      </c>
      <c r="K88" s="98" t="s">
        <v>412</v>
      </c>
      <c r="L88" s="98"/>
    </row>
    <row r="89" spans="3:12">
      <c r="C89" s="143"/>
      <c r="D89" s="158"/>
      <c r="E89" s="118"/>
      <c r="F89" s="97">
        <f t="shared" si="4"/>
        <v>0</v>
      </c>
      <c r="G89" s="161"/>
      <c r="H89" s="144"/>
      <c r="I89" s="130" t="e">
        <f>VLOOKUP(H89,Presupuesto!$B$11:$C$565,2,0)</f>
        <v>#N/A</v>
      </c>
      <c r="J89" s="98" t="str">
        <f t="shared" si="5"/>
        <v>Posgrado</v>
      </c>
      <c r="K89" s="98" t="s">
        <v>412</v>
      </c>
      <c r="L89" s="98"/>
    </row>
    <row r="90" spans="3:12">
      <c r="C90" s="143"/>
      <c r="D90" s="158"/>
      <c r="E90" s="118"/>
      <c r="F90" s="97">
        <f t="shared" si="4"/>
        <v>0</v>
      </c>
      <c r="G90" s="161"/>
      <c r="H90" s="144"/>
      <c r="I90" s="130" t="e">
        <f>VLOOKUP(H90,Presupuesto!$B$11:$C$565,2,0)</f>
        <v>#N/A</v>
      </c>
      <c r="J90" s="98" t="str">
        <f t="shared" si="5"/>
        <v>Posgrado</v>
      </c>
      <c r="K90" s="98" t="s">
        <v>412</v>
      </c>
      <c r="L90" s="98"/>
    </row>
    <row r="91" spans="3:12">
      <c r="C91" s="143"/>
      <c r="D91" s="158"/>
      <c r="E91" s="118"/>
      <c r="F91" s="97">
        <f t="shared" si="4"/>
        <v>0</v>
      </c>
      <c r="G91" s="161"/>
      <c r="H91" s="144"/>
      <c r="I91" s="130" t="e">
        <f>VLOOKUP(H91,Presupuesto!$B$11:$C$565,2,0)</f>
        <v>#N/A</v>
      </c>
      <c r="J91" s="98" t="str">
        <f t="shared" si="5"/>
        <v>Posgrado</v>
      </c>
      <c r="K91" s="98" t="s">
        <v>412</v>
      </c>
      <c r="L91" s="98"/>
    </row>
    <row r="92" spans="3:12">
      <c r="C92" s="143"/>
      <c r="D92" s="158"/>
      <c r="E92" s="118"/>
      <c r="F92" s="97">
        <f t="shared" si="4"/>
        <v>0</v>
      </c>
      <c r="G92" s="161"/>
      <c r="H92" s="144"/>
      <c r="I92" s="130" t="e">
        <f>VLOOKUP(H92,Presupuesto!$B$11:$C$565,2,0)</f>
        <v>#N/A</v>
      </c>
      <c r="J92" s="98" t="str">
        <f t="shared" si="5"/>
        <v>Posgrado</v>
      </c>
      <c r="K92" s="98" t="s">
        <v>412</v>
      </c>
      <c r="L92" s="98"/>
    </row>
    <row r="93" spans="3:12">
      <c r="C93" s="145"/>
      <c r="D93" s="158"/>
      <c r="E93" s="118"/>
      <c r="F93" s="97">
        <f t="shared" si="4"/>
        <v>0</v>
      </c>
      <c r="G93" s="161"/>
      <c r="H93" s="146"/>
      <c r="I93" s="130" t="e">
        <f>VLOOKUP(H93,Presupuesto!$B$11:$C$565,2,0)</f>
        <v>#N/A</v>
      </c>
      <c r="J93" s="98" t="str">
        <f t="shared" si="5"/>
        <v>Posgrado</v>
      </c>
      <c r="K93" s="98" t="s">
        <v>403</v>
      </c>
      <c r="L93" s="98"/>
    </row>
    <row r="94" spans="3:12">
      <c r="C94" s="145"/>
      <c r="D94" s="158"/>
      <c r="E94" s="118"/>
      <c r="F94" s="97">
        <f t="shared" si="4"/>
        <v>0</v>
      </c>
      <c r="G94" s="161"/>
      <c r="H94" s="146"/>
      <c r="I94" s="130" t="e">
        <f>VLOOKUP(H94,Presupuesto!$B$11:$C$565,2,0)</f>
        <v>#N/A</v>
      </c>
      <c r="J94" s="98" t="str">
        <f t="shared" si="5"/>
        <v>Posgrado</v>
      </c>
      <c r="K94" s="98" t="s">
        <v>412</v>
      </c>
      <c r="L94" s="98"/>
    </row>
    <row r="95" spans="3:12">
      <c r="C95" s="145"/>
      <c r="D95" s="158"/>
      <c r="E95" s="118"/>
      <c r="F95" s="97">
        <f t="shared" si="4"/>
        <v>0</v>
      </c>
      <c r="G95" s="161"/>
      <c r="H95" s="146"/>
      <c r="I95" s="130" t="e">
        <f>VLOOKUP(H95,Presupuesto!$B$11:$C$565,2,0)</f>
        <v>#N/A</v>
      </c>
      <c r="J95" s="98" t="str">
        <f t="shared" si="5"/>
        <v>Posgrado</v>
      </c>
      <c r="K95" s="98" t="s">
        <v>412</v>
      </c>
      <c r="L95" s="98"/>
    </row>
    <row r="96" spans="3:12">
      <c r="C96" s="145"/>
      <c r="D96" s="158"/>
      <c r="E96" s="118"/>
      <c r="F96" s="97">
        <f t="shared" si="4"/>
        <v>0</v>
      </c>
      <c r="G96" s="161"/>
      <c r="H96" s="146"/>
      <c r="I96" s="130" t="e">
        <f>VLOOKUP(H96,Presupuesto!$B$11:$C$565,2,0)</f>
        <v>#N/A</v>
      </c>
      <c r="J96" s="98" t="str">
        <f t="shared" si="5"/>
        <v>Posgrado</v>
      </c>
      <c r="K96" s="98" t="s">
        <v>412</v>
      </c>
      <c r="L96" s="98"/>
    </row>
    <row r="97" spans="3:12" ht="15.75" thickBot="1">
      <c r="C97" s="147"/>
      <c r="D97" s="220"/>
      <c r="E97" s="103"/>
      <c r="F97" s="105">
        <f t="shared" si="4"/>
        <v>0</v>
      </c>
      <c r="G97" s="162"/>
      <c r="H97" s="148"/>
      <c r="I97" s="132" t="e">
        <f>VLOOKUP(H97,Presupuesto!$B$11:$C$565,2,0)</f>
        <v>#N/A</v>
      </c>
      <c r="J97" s="106" t="str">
        <f t="shared" si="5"/>
        <v>Posgrado</v>
      </c>
      <c r="K97" s="124" t="s">
        <v>394</v>
      </c>
      <c r="L97" s="106"/>
    </row>
    <row r="98" spans="3:12">
      <c r="F98" s="90"/>
      <c r="G98" s="89"/>
      <c r="H98" s="90"/>
      <c r="I98" s="90"/>
    </row>
    <row r="99" spans="3:12" ht="15.75" thickBot="1"/>
    <row r="100" spans="3:12" ht="15.75" thickBot="1">
      <c r="C100" s="157" t="s">
        <v>53</v>
      </c>
      <c r="D100" s="353">
        <f>SUM(F107:F127)</f>
        <v>0</v>
      </c>
      <c r="F100" s="70"/>
      <c r="G100" s="79"/>
      <c r="H100" s="70"/>
      <c r="I100" s="70"/>
    </row>
    <row r="101" spans="3:12">
      <c r="C101" s="70"/>
      <c r="D101" s="31"/>
      <c r="E101" s="93"/>
      <c r="F101" s="93"/>
      <c r="G101" s="93"/>
      <c r="H101" s="76"/>
      <c r="I101" s="76"/>
      <c r="J101" s="76"/>
      <c r="K101" s="112"/>
    </row>
    <row r="102" spans="3:12" ht="15.75">
      <c r="C102" s="296" t="s">
        <v>392</v>
      </c>
      <c r="D102" s="351"/>
      <c r="E102" s="93"/>
      <c r="F102" s="93"/>
      <c r="G102" s="93"/>
      <c r="H102" s="76"/>
      <c r="I102" s="76"/>
      <c r="J102" s="76"/>
      <c r="K102" s="112"/>
    </row>
    <row r="103" spans="3:12" ht="18.75">
      <c r="C103" s="208"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c r="E104" s="93"/>
      <c r="F104" s="93"/>
      <c r="G104" s="93"/>
      <c r="H104" s="76"/>
      <c r="I104" s="76"/>
      <c r="J104" s="76"/>
      <c r="K104" s="112"/>
    </row>
    <row r="105" spans="3:12" ht="15.75" thickBot="1">
      <c r="F105" s="93"/>
      <c r="G105" s="76"/>
      <c r="H105" s="76"/>
      <c r="I105" s="76"/>
    </row>
    <row r="106" spans="3:12" ht="30.75" thickBot="1">
      <c r="C106" s="129" t="s">
        <v>44</v>
      </c>
      <c r="D106" s="134" t="s">
        <v>55</v>
      </c>
      <c r="E106" s="136" t="s">
        <v>57</v>
      </c>
      <c r="F106" s="135" t="s">
        <v>27</v>
      </c>
      <c r="G106" s="133" t="s">
        <v>131</v>
      </c>
      <c r="H106" s="136" t="s">
        <v>46</v>
      </c>
      <c r="I106" s="133" t="s">
        <v>132</v>
      </c>
      <c r="J106" s="133" t="s">
        <v>410</v>
      </c>
      <c r="K106" s="133" t="s">
        <v>411</v>
      </c>
      <c r="L106" s="133" t="s">
        <v>121</v>
      </c>
    </row>
    <row r="107" spans="3:12">
      <c r="C107" s="141"/>
      <c r="D107" s="158"/>
      <c r="E107" s="115"/>
      <c r="F107" s="97">
        <f t="shared" ref="F107:F127" si="6">D107*E107</f>
        <v>0</v>
      </c>
      <c r="G107" s="161"/>
      <c r="H107" s="142"/>
      <c r="I107" s="130" t="e">
        <f>VLOOKUP(H107,Presupuesto!$B$11:$C$565,2,0)</f>
        <v>#N/A</v>
      </c>
      <c r="J107" s="216" t="s">
        <v>1449</v>
      </c>
      <c r="K107" s="98" t="s">
        <v>394</v>
      </c>
      <c r="L107" s="98"/>
    </row>
    <row r="108" spans="3:12">
      <c r="C108" s="141"/>
      <c r="D108" s="158"/>
      <c r="E108" s="123"/>
      <c r="F108" s="97">
        <f t="shared" si="6"/>
        <v>0</v>
      </c>
      <c r="G108" s="161"/>
      <c r="H108" s="142"/>
      <c r="I108" s="130" t="e">
        <f>VLOOKUP(H108,Presupuesto!$B$11:$C$565,2,0)</f>
        <v>#N/A</v>
      </c>
      <c r="J108" s="98" t="str">
        <f>$J$107</f>
        <v>Posgrado</v>
      </c>
      <c r="K108" s="98" t="s">
        <v>412</v>
      </c>
      <c r="L108" s="98"/>
    </row>
    <row r="109" spans="3:12">
      <c r="C109" s="141"/>
      <c r="D109" s="158"/>
      <c r="E109" s="123"/>
      <c r="F109" s="97">
        <f t="shared" si="6"/>
        <v>0</v>
      </c>
      <c r="G109" s="161"/>
      <c r="H109" s="142"/>
      <c r="I109" s="130" t="e">
        <f>VLOOKUP(H109,Presupuesto!$B$11:$C$565,2,0)</f>
        <v>#N/A</v>
      </c>
      <c r="J109" s="98" t="str">
        <f t="shared" ref="J109:J127" si="7">$J$107</f>
        <v>Posgrado</v>
      </c>
      <c r="K109" s="98" t="s">
        <v>412</v>
      </c>
      <c r="L109" s="98"/>
    </row>
    <row r="110" spans="3:12">
      <c r="C110" s="141"/>
      <c r="D110" s="158"/>
      <c r="E110" s="123"/>
      <c r="F110" s="97">
        <f t="shared" si="6"/>
        <v>0</v>
      </c>
      <c r="G110" s="161"/>
      <c r="H110" s="142"/>
      <c r="I110" s="130" t="e">
        <f>VLOOKUP(H110,Presupuesto!$B$11:$C$565,2,0)</f>
        <v>#N/A</v>
      </c>
      <c r="J110" s="98" t="str">
        <f t="shared" si="7"/>
        <v>Posgrado</v>
      </c>
      <c r="K110" s="98" t="s">
        <v>412</v>
      </c>
      <c r="L110" s="98"/>
    </row>
    <row r="111" spans="3:12">
      <c r="C111" s="141"/>
      <c r="D111" s="158"/>
      <c r="E111" s="123"/>
      <c r="F111" s="97">
        <f t="shared" si="6"/>
        <v>0</v>
      </c>
      <c r="G111" s="161"/>
      <c r="H111" s="142"/>
      <c r="I111" s="130" t="e">
        <f>VLOOKUP(H111,Presupuesto!$B$11:$C$565,2,0)</f>
        <v>#N/A</v>
      </c>
      <c r="J111" s="98" t="str">
        <f t="shared" si="7"/>
        <v>Posgrado</v>
      </c>
      <c r="K111" s="98" t="s">
        <v>412</v>
      </c>
      <c r="L111" s="98"/>
    </row>
    <row r="112" spans="3:12">
      <c r="C112" s="141"/>
      <c r="D112" s="158"/>
      <c r="E112" s="123"/>
      <c r="F112" s="97">
        <f t="shared" si="6"/>
        <v>0</v>
      </c>
      <c r="G112" s="161"/>
      <c r="H112" s="142"/>
      <c r="I112" s="130" t="e">
        <f>VLOOKUP(H112,Presupuesto!$B$11:$C$565,2,0)</f>
        <v>#N/A</v>
      </c>
      <c r="J112" s="98" t="str">
        <f t="shared" si="7"/>
        <v>Posgrado</v>
      </c>
      <c r="K112" s="98" t="s">
        <v>401</v>
      </c>
      <c r="L112" s="98"/>
    </row>
    <row r="113" spans="3:12">
      <c r="C113" s="141"/>
      <c r="D113" s="158"/>
      <c r="E113" s="123"/>
      <c r="F113" s="97">
        <f t="shared" si="6"/>
        <v>0</v>
      </c>
      <c r="G113" s="161"/>
      <c r="H113" s="142"/>
      <c r="I113" s="130" t="e">
        <f>VLOOKUP(H113,Presupuesto!$B$11:$C$565,2,0)</f>
        <v>#N/A</v>
      </c>
      <c r="J113" s="98" t="str">
        <f t="shared" si="7"/>
        <v>Posgrado</v>
      </c>
      <c r="K113" s="98" t="s">
        <v>412</v>
      </c>
      <c r="L113" s="98"/>
    </row>
    <row r="114" spans="3:12">
      <c r="C114" s="141"/>
      <c r="D114" s="158"/>
      <c r="E114" s="123"/>
      <c r="F114" s="97">
        <f t="shared" si="6"/>
        <v>0</v>
      </c>
      <c r="G114" s="161"/>
      <c r="H114" s="142"/>
      <c r="I114" s="130" t="e">
        <f>VLOOKUP(H114,Presupuesto!$B$11:$C$565,2,0)</f>
        <v>#N/A</v>
      </c>
      <c r="J114" s="98" t="str">
        <f t="shared" si="7"/>
        <v>Posgrado</v>
      </c>
      <c r="K114" s="98" t="s">
        <v>412</v>
      </c>
      <c r="L114" s="98"/>
    </row>
    <row r="115" spans="3:12">
      <c r="C115" s="141"/>
      <c r="D115" s="158"/>
      <c r="E115" s="123"/>
      <c r="F115" s="97">
        <f t="shared" si="6"/>
        <v>0</v>
      </c>
      <c r="G115" s="161"/>
      <c r="H115" s="142"/>
      <c r="I115" s="130" t="e">
        <f>VLOOKUP(H115,Presupuesto!$B$11:$C$565,2,0)</f>
        <v>#N/A</v>
      </c>
      <c r="J115" s="98" t="str">
        <f t="shared" si="7"/>
        <v>Posgrado</v>
      </c>
      <c r="K115" s="98" t="s">
        <v>412</v>
      </c>
      <c r="L115" s="98"/>
    </row>
    <row r="116" spans="3:12">
      <c r="C116" s="141"/>
      <c r="D116" s="158"/>
      <c r="E116" s="123"/>
      <c r="F116" s="97">
        <f t="shared" si="6"/>
        <v>0</v>
      </c>
      <c r="G116" s="161"/>
      <c r="H116" s="142"/>
      <c r="I116" s="130" t="e">
        <f>VLOOKUP(H116,Presupuesto!$B$11:$C$565,2,0)</f>
        <v>#N/A</v>
      </c>
      <c r="J116" s="98" t="str">
        <f t="shared" si="7"/>
        <v>Posgrado</v>
      </c>
      <c r="K116" s="98" t="s">
        <v>412</v>
      </c>
      <c r="L116" s="98"/>
    </row>
    <row r="117" spans="3:12">
      <c r="C117" s="143"/>
      <c r="D117" s="158"/>
      <c r="E117" s="118"/>
      <c r="F117" s="97">
        <f t="shared" si="6"/>
        <v>0</v>
      </c>
      <c r="G117" s="161"/>
      <c r="H117" s="144"/>
      <c r="I117" s="130" t="e">
        <f>VLOOKUP(H117,Presupuesto!$B$11:$C$565,2,0)</f>
        <v>#N/A</v>
      </c>
      <c r="J117" s="98" t="str">
        <f t="shared" si="7"/>
        <v>Posgrado</v>
      </c>
      <c r="K117" s="98" t="s">
        <v>412</v>
      </c>
      <c r="L117" s="98"/>
    </row>
    <row r="118" spans="3:12">
      <c r="C118" s="143"/>
      <c r="D118" s="158"/>
      <c r="E118" s="118"/>
      <c r="F118" s="97">
        <f t="shared" si="6"/>
        <v>0</v>
      </c>
      <c r="G118" s="161"/>
      <c r="H118" s="144"/>
      <c r="I118" s="130" t="e">
        <f>VLOOKUP(H118,Presupuesto!$B$11:$C$565,2,0)</f>
        <v>#N/A</v>
      </c>
      <c r="J118" s="98" t="str">
        <f t="shared" si="7"/>
        <v>Posgrado</v>
      </c>
      <c r="K118" s="98" t="s">
        <v>412</v>
      </c>
      <c r="L118" s="98"/>
    </row>
    <row r="119" spans="3:12">
      <c r="C119" s="143"/>
      <c r="D119" s="158"/>
      <c r="E119" s="118"/>
      <c r="F119" s="97">
        <f t="shared" si="6"/>
        <v>0</v>
      </c>
      <c r="G119" s="161"/>
      <c r="H119" s="144"/>
      <c r="I119" s="130" t="e">
        <f>VLOOKUP(H119,Presupuesto!$B$11:$C$565,2,0)</f>
        <v>#N/A</v>
      </c>
      <c r="J119" s="98" t="str">
        <f t="shared" si="7"/>
        <v>Posgrado</v>
      </c>
      <c r="K119" s="98" t="s">
        <v>412</v>
      </c>
      <c r="L119" s="98"/>
    </row>
    <row r="120" spans="3:12">
      <c r="C120" s="143"/>
      <c r="D120" s="158"/>
      <c r="E120" s="118"/>
      <c r="F120" s="97">
        <f t="shared" si="6"/>
        <v>0</v>
      </c>
      <c r="G120" s="161"/>
      <c r="H120" s="144"/>
      <c r="I120" s="130" t="e">
        <f>VLOOKUP(H120,Presupuesto!$B$11:$C$565,2,0)</f>
        <v>#N/A</v>
      </c>
      <c r="J120" s="98" t="str">
        <f t="shared" si="7"/>
        <v>Posgrado</v>
      </c>
      <c r="K120" s="98" t="s">
        <v>412</v>
      </c>
      <c r="L120" s="98"/>
    </row>
    <row r="121" spans="3:12">
      <c r="C121" s="143"/>
      <c r="D121" s="158"/>
      <c r="E121" s="118"/>
      <c r="F121" s="97">
        <f t="shared" si="6"/>
        <v>0</v>
      </c>
      <c r="G121" s="161"/>
      <c r="H121" s="144"/>
      <c r="I121" s="130" t="e">
        <f>VLOOKUP(H121,Presupuesto!$B$11:$C$565,2,0)</f>
        <v>#N/A</v>
      </c>
      <c r="J121" s="98" t="str">
        <f t="shared" si="7"/>
        <v>Posgrado</v>
      </c>
      <c r="K121" s="98" t="s">
        <v>412</v>
      </c>
      <c r="L121" s="98"/>
    </row>
    <row r="122" spans="3:12">
      <c r="C122" s="143"/>
      <c r="D122" s="158"/>
      <c r="E122" s="118"/>
      <c r="F122" s="97">
        <f t="shared" si="6"/>
        <v>0</v>
      </c>
      <c r="G122" s="161"/>
      <c r="H122" s="144"/>
      <c r="I122" s="130" t="e">
        <f>VLOOKUP(H122,Presupuesto!$B$11:$C$565,2,0)</f>
        <v>#N/A</v>
      </c>
      <c r="J122" s="98" t="str">
        <f t="shared" si="7"/>
        <v>Posgrado</v>
      </c>
      <c r="K122" s="98" t="s">
        <v>412</v>
      </c>
      <c r="L122" s="98"/>
    </row>
    <row r="123" spans="3:12">
      <c r="C123" s="145"/>
      <c r="D123" s="158"/>
      <c r="E123" s="118"/>
      <c r="F123" s="97">
        <f t="shared" si="6"/>
        <v>0</v>
      </c>
      <c r="G123" s="161"/>
      <c r="H123" s="146"/>
      <c r="I123" s="130" t="e">
        <f>VLOOKUP(H123,Presupuesto!$B$11:$C$565,2,0)</f>
        <v>#N/A</v>
      </c>
      <c r="J123" s="98" t="str">
        <f t="shared" si="7"/>
        <v>Posgrado</v>
      </c>
      <c r="K123" s="98" t="s">
        <v>403</v>
      </c>
      <c r="L123" s="98"/>
    </row>
    <row r="124" spans="3:12">
      <c r="C124" s="145"/>
      <c r="D124" s="158"/>
      <c r="E124" s="118"/>
      <c r="F124" s="97">
        <f t="shared" si="6"/>
        <v>0</v>
      </c>
      <c r="G124" s="161"/>
      <c r="H124" s="146"/>
      <c r="I124" s="130" t="e">
        <f>VLOOKUP(H124,Presupuesto!$B$11:$C$565,2,0)</f>
        <v>#N/A</v>
      </c>
      <c r="J124" s="98" t="str">
        <f t="shared" si="7"/>
        <v>Posgrado</v>
      </c>
      <c r="K124" s="98" t="s">
        <v>412</v>
      </c>
      <c r="L124" s="98"/>
    </row>
    <row r="125" spans="3:12">
      <c r="C125" s="145"/>
      <c r="D125" s="158"/>
      <c r="E125" s="118"/>
      <c r="F125" s="97">
        <f t="shared" si="6"/>
        <v>0</v>
      </c>
      <c r="G125" s="161"/>
      <c r="H125" s="146"/>
      <c r="I125" s="130" t="e">
        <f>VLOOKUP(H125,Presupuesto!$B$11:$C$565,2,0)</f>
        <v>#N/A</v>
      </c>
      <c r="J125" s="98" t="str">
        <f t="shared" si="7"/>
        <v>Posgrado</v>
      </c>
      <c r="K125" s="98" t="s">
        <v>412</v>
      </c>
      <c r="L125" s="98"/>
    </row>
    <row r="126" spans="3:12">
      <c r="C126" s="145"/>
      <c r="D126" s="158"/>
      <c r="E126" s="118"/>
      <c r="F126" s="97">
        <f t="shared" si="6"/>
        <v>0</v>
      </c>
      <c r="G126" s="161"/>
      <c r="H126" s="146"/>
      <c r="I126" s="130" t="e">
        <f>VLOOKUP(H126,Presupuesto!$B$11:$C$565,2,0)</f>
        <v>#N/A</v>
      </c>
      <c r="J126" s="98" t="str">
        <f t="shared" si="7"/>
        <v>Posgrado</v>
      </c>
      <c r="K126" s="98" t="s">
        <v>412</v>
      </c>
      <c r="L126" s="98"/>
    </row>
    <row r="127" spans="3:12" ht="15.75" thickBot="1">
      <c r="C127" s="147"/>
      <c r="D127" s="220"/>
      <c r="E127" s="103"/>
      <c r="F127" s="105">
        <f t="shared" si="6"/>
        <v>0</v>
      </c>
      <c r="G127" s="162"/>
      <c r="H127" s="148"/>
      <c r="I127" s="132" t="e">
        <f>VLOOKUP(H127,Presupuesto!$B$11:$C$565,2,0)</f>
        <v>#N/A</v>
      </c>
      <c r="J127" s="106" t="str">
        <f t="shared" si="7"/>
        <v>Posgrado</v>
      </c>
      <c r="K127" s="124" t="s">
        <v>394</v>
      </c>
      <c r="L127" s="106"/>
    </row>
    <row r="129" spans="3:12" ht="15.75" thickBot="1"/>
    <row r="130" spans="3:12" ht="15.75" thickBot="1">
      <c r="C130" s="157" t="s">
        <v>53</v>
      </c>
      <c r="D130" s="353">
        <f>SUM(F137:F157)</f>
        <v>0</v>
      </c>
      <c r="F130" s="70"/>
      <c r="G130" s="79"/>
      <c r="H130" s="70"/>
      <c r="I130" s="70"/>
    </row>
    <row r="131" spans="3:12">
      <c r="C131" s="70"/>
      <c r="D131" s="31"/>
      <c r="E131" s="93"/>
      <c r="F131" s="93"/>
      <c r="G131" s="93"/>
      <c r="H131" s="76"/>
      <c r="I131" s="76"/>
      <c r="J131" s="76"/>
      <c r="K131" s="112"/>
    </row>
    <row r="132" spans="3:12" ht="15.75">
      <c r="C132" s="296" t="s">
        <v>392</v>
      </c>
      <c r="D132" s="351"/>
      <c r="E132" s="93"/>
      <c r="F132" s="93"/>
      <c r="G132" s="93"/>
      <c r="H132" s="76"/>
      <c r="I132" s="76"/>
      <c r="J132" s="76"/>
      <c r="K132" s="112"/>
    </row>
    <row r="133" spans="3:12" ht="18.75">
      <c r="C133" s="208"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c r="E134" s="93"/>
      <c r="F134" s="93"/>
      <c r="G134" s="93"/>
      <c r="H134" s="76"/>
      <c r="I134" s="76"/>
      <c r="J134" s="76"/>
      <c r="K134" s="112"/>
    </row>
    <row r="135" spans="3:12" ht="15.75" thickBot="1">
      <c r="F135" s="93"/>
      <c r="G135" s="76"/>
      <c r="H135" s="76"/>
      <c r="I135" s="76"/>
    </row>
    <row r="136" spans="3:12" ht="30.75" thickBot="1">
      <c r="C136" s="129" t="s">
        <v>44</v>
      </c>
      <c r="D136" s="134" t="s">
        <v>55</v>
      </c>
      <c r="E136" s="136" t="s">
        <v>57</v>
      </c>
      <c r="F136" s="135" t="s">
        <v>27</v>
      </c>
      <c r="G136" s="133" t="s">
        <v>131</v>
      </c>
      <c r="H136" s="136" t="s">
        <v>46</v>
      </c>
      <c r="I136" s="133" t="s">
        <v>132</v>
      </c>
      <c r="J136" s="133" t="s">
        <v>410</v>
      </c>
      <c r="K136" s="133" t="s">
        <v>411</v>
      </c>
      <c r="L136" s="133" t="s">
        <v>121</v>
      </c>
    </row>
    <row r="137" spans="3:12">
      <c r="C137" s="141"/>
      <c r="D137" s="158"/>
      <c r="E137" s="115"/>
      <c r="F137" s="97">
        <f t="shared" ref="F137:F157" si="8">D137*E137</f>
        <v>0</v>
      </c>
      <c r="G137" s="161"/>
      <c r="H137" s="142"/>
      <c r="I137" s="130" t="e">
        <f>VLOOKUP(H137,Presupuesto!$B$11:$C$565,2,0)</f>
        <v>#N/A</v>
      </c>
      <c r="J137" s="216" t="s">
        <v>1449</v>
      </c>
      <c r="K137" s="98" t="s">
        <v>394</v>
      </c>
      <c r="L137" s="98"/>
    </row>
    <row r="138" spans="3:12">
      <c r="C138" s="141"/>
      <c r="D138" s="158"/>
      <c r="E138" s="123"/>
      <c r="F138" s="97">
        <f t="shared" si="8"/>
        <v>0</v>
      </c>
      <c r="G138" s="161"/>
      <c r="H138" s="142"/>
      <c r="I138" s="130" t="e">
        <f>VLOOKUP(H138,Presupuesto!$B$11:$C$565,2,0)</f>
        <v>#N/A</v>
      </c>
      <c r="J138" s="98" t="str">
        <f>$J$137</f>
        <v>Posgrado</v>
      </c>
      <c r="K138" s="98" t="s">
        <v>412</v>
      </c>
      <c r="L138" s="98"/>
    </row>
    <row r="139" spans="3:12">
      <c r="C139" s="141"/>
      <c r="D139" s="158"/>
      <c r="E139" s="123"/>
      <c r="F139" s="97">
        <f t="shared" si="8"/>
        <v>0</v>
      </c>
      <c r="G139" s="161"/>
      <c r="H139" s="142"/>
      <c r="I139" s="130" t="e">
        <f>VLOOKUP(H139,Presupuesto!$B$11:$C$565,2,0)</f>
        <v>#N/A</v>
      </c>
      <c r="J139" s="98" t="str">
        <f t="shared" ref="J139:J157" si="9">$J$137</f>
        <v>Posgrado</v>
      </c>
      <c r="K139" s="98" t="s">
        <v>412</v>
      </c>
      <c r="L139" s="98"/>
    </row>
    <row r="140" spans="3:12">
      <c r="C140" s="141"/>
      <c r="D140" s="158"/>
      <c r="E140" s="123"/>
      <c r="F140" s="97">
        <f t="shared" si="8"/>
        <v>0</v>
      </c>
      <c r="G140" s="161"/>
      <c r="H140" s="142"/>
      <c r="I140" s="130" t="e">
        <f>VLOOKUP(H140,Presupuesto!$B$11:$C$565,2,0)</f>
        <v>#N/A</v>
      </c>
      <c r="J140" s="98" t="str">
        <f t="shared" si="9"/>
        <v>Posgrado</v>
      </c>
      <c r="K140" s="98" t="s">
        <v>412</v>
      </c>
      <c r="L140" s="98"/>
    </row>
    <row r="141" spans="3:12">
      <c r="C141" s="141"/>
      <c r="D141" s="158"/>
      <c r="E141" s="123"/>
      <c r="F141" s="97">
        <f t="shared" si="8"/>
        <v>0</v>
      </c>
      <c r="G141" s="161"/>
      <c r="H141" s="142"/>
      <c r="I141" s="130" t="e">
        <f>VLOOKUP(H141,Presupuesto!$B$11:$C$565,2,0)</f>
        <v>#N/A</v>
      </c>
      <c r="J141" s="98" t="str">
        <f t="shared" si="9"/>
        <v>Posgrado</v>
      </c>
      <c r="K141" s="98" t="s">
        <v>412</v>
      </c>
      <c r="L141" s="98"/>
    </row>
    <row r="142" spans="3:12">
      <c r="C142" s="141"/>
      <c r="D142" s="158"/>
      <c r="E142" s="123"/>
      <c r="F142" s="97">
        <f t="shared" si="8"/>
        <v>0</v>
      </c>
      <c r="G142" s="161"/>
      <c r="H142" s="142"/>
      <c r="I142" s="130" t="e">
        <f>VLOOKUP(H142,Presupuesto!$B$11:$C$565,2,0)</f>
        <v>#N/A</v>
      </c>
      <c r="J142" s="98" t="str">
        <f t="shared" si="9"/>
        <v>Posgrado</v>
      </c>
      <c r="K142" s="98" t="s">
        <v>401</v>
      </c>
      <c r="L142" s="98"/>
    </row>
    <row r="143" spans="3:12">
      <c r="C143" s="141"/>
      <c r="D143" s="158"/>
      <c r="E143" s="123"/>
      <c r="F143" s="97">
        <f t="shared" si="8"/>
        <v>0</v>
      </c>
      <c r="G143" s="161"/>
      <c r="H143" s="142"/>
      <c r="I143" s="130" t="e">
        <f>VLOOKUP(H143,Presupuesto!$B$11:$C$565,2,0)</f>
        <v>#N/A</v>
      </c>
      <c r="J143" s="98" t="str">
        <f t="shared" si="9"/>
        <v>Posgrado</v>
      </c>
      <c r="K143" s="98" t="s">
        <v>412</v>
      </c>
      <c r="L143" s="98"/>
    </row>
    <row r="144" spans="3:12">
      <c r="C144" s="141"/>
      <c r="D144" s="158"/>
      <c r="E144" s="123"/>
      <c r="F144" s="97">
        <f t="shared" si="8"/>
        <v>0</v>
      </c>
      <c r="G144" s="161"/>
      <c r="H144" s="142"/>
      <c r="I144" s="130" t="e">
        <f>VLOOKUP(H144,Presupuesto!$B$11:$C$565,2,0)</f>
        <v>#N/A</v>
      </c>
      <c r="J144" s="98" t="str">
        <f t="shared" si="9"/>
        <v>Posgrado</v>
      </c>
      <c r="K144" s="98" t="s">
        <v>412</v>
      </c>
      <c r="L144" s="98"/>
    </row>
    <row r="145" spans="3:12">
      <c r="C145" s="141"/>
      <c r="D145" s="158"/>
      <c r="E145" s="123"/>
      <c r="F145" s="97">
        <f t="shared" si="8"/>
        <v>0</v>
      </c>
      <c r="G145" s="161"/>
      <c r="H145" s="142"/>
      <c r="I145" s="130" t="e">
        <f>VLOOKUP(H145,Presupuesto!$B$11:$C$565,2,0)</f>
        <v>#N/A</v>
      </c>
      <c r="J145" s="98" t="str">
        <f t="shared" si="9"/>
        <v>Posgrado</v>
      </c>
      <c r="K145" s="98" t="s">
        <v>412</v>
      </c>
      <c r="L145" s="98"/>
    </row>
    <row r="146" spans="3:12">
      <c r="C146" s="141"/>
      <c r="D146" s="158"/>
      <c r="E146" s="123"/>
      <c r="F146" s="97">
        <f t="shared" si="8"/>
        <v>0</v>
      </c>
      <c r="G146" s="161"/>
      <c r="H146" s="142"/>
      <c r="I146" s="130" t="e">
        <f>VLOOKUP(H146,Presupuesto!$B$11:$C$565,2,0)</f>
        <v>#N/A</v>
      </c>
      <c r="J146" s="98" t="str">
        <f t="shared" si="9"/>
        <v>Posgrado</v>
      </c>
      <c r="K146" s="98" t="s">
        <v>412</v>
      </c>
      <c r="L146" s="98"/>
    </row>
    <row r="147" spans="3:12">
      <c r="C147" s="143"/>
      <c r="D147" s="158"/>
      <c r="E147" s="118"/>
      <c r="F147" s="97">
        <f t="shared" si="8"/>
        <v>0</v>
      </c>
      <c r="G147" s="161"/>
      <c r="H147" s="144"/>
      <c r="I147" s="130" t="e">
        <f>VLOOKUP(H147,Presupuesto!$B$11:$C$565,2,0)</f>
        <v>#N/A</v>
      </c>
      <c r="J147" s="98" t="str">
        <f t="shared" si="9"/>
        <v>Posgrado</v>
      </c>
      <c r="K147" s="98" t="s">
        <v>412</v>
      </c>
      <c r="L147" s="98"/>
    </row>
    <row r="148" spans="3:12">
      <c r="C148" s="143"/>
      <c r="D148" s="158"/>
      <c r="E148" s="118"/>
      <c r="F148" s="97">
        <f t="shared" si="8"/>
        <v>0</v>
      </c>
      <c r="G148" s="161"/>
      <c r="H148" s="144"/>
      <c r="I148" s="130" t="e">
        <f>VLOOKUP(H148,Presupuesto!$B$11:$C$565,2,0)</f>
        <v>#N/A</v>
      </c>
      <c r="J148" s="98" t="str">
        <f t="shared" si="9"/>
        <v>Posgrado</v>
      </c>
      <c r="K148" s="98" t="s">
        <v>412</v>
      </c>
      <c r="L148" s="98"/>
    </row>
    <row r="149" spans="3:12">
      <c r="C149" s="143"/>
      <c r="D149" s="158"/>
      <c r="E149" s="118"/>
      <c r="F149" s="97">
        <f t="shared" si="8"/>
        <v>0</v>
      </c>
      <c r="G149" s="161"/>
      <c r="H149" s="144"/>
      <c r="I149" s="130" t="e">
        <f>VLOOKUP(H149,Presupuesto!$B$11:$C$565,2,0)</f>
        <v>#N/A</v>
      </c>
      <c r="J149" s="98" t="str">
        <f t="shared" si="9"/>
        <v>Posgrado</v>
      </c>
      <c r="K149" s="98" t="s">
        <v>412</v>
      </c>
      <c r="L149" s="98"/>
    </row>
    <row r="150" spans="3:12">
      <c r="C150" s="143"/>
      <c r="D150" s="158"/>
      <c r="E150" s="118"/>
      <c r="F150" s="97">
        <f t="shared" si="8"/>
        <v>0</v>
      </c>
      <c r="G150" s="161"/>
      <c r="H150" s="144"/>
      <c r="I150" s="130" t="e">
        <f>VLOOKUP(H150,Presupuesto!$B$11:$C$565,2,0)</f>
        <v>#N/A</v>
      </c>
      <c r="J150" s="98" t="str">
        <f t="shared" si="9"/>
        <v>Posgrado</v>
      </c>
      <c r="K150" s="98" t="s">
        <v>412</v>
      </c>
      <c r="L150" s="98"/>
    </row>
    <row r="151" spans="3:12">
      <c r="C151" s="143"/>
      <c r="D151" s="158"/>
      <c r="E151" s="118"/>
      <c r="F151" s="97">
        <f t="shared" si="8"/>
        <v>0</v>
      </c>
      <c r="G151" s="161"/>
      <c r="H151" s="144"/>
      <c r="I151" s="130" t="e">
        <f>VLOOKUP(H151,Presupuesto!$B$11:$C$565,2,0)</f>
        <v>#N/A</v>
      </c>
      <c r="J151" s="98" t="str">
        <f t="shared" si="9"/>
        <v>Posgrado</v>
      </c>
      <c r="K151" s="98" t="s">
        <v>412</v>
      </c>
      <c r="L151" s="98"/>
    </row>
    <row r="152" spans="3:12">
      <c r="C152" s="143"/>
      <c r="D152" s="158"/>
      <c r="E152" s="118"/>
      <c r="F152" s="97">
        <f t="shared" si="8"/>
        <v>0</v>
      </c>
      <c r="G152" s="161"/>
      <c r="H152" s="144"/>
      <c r="I152" s="130" t="e">
        <f>VLOOKUP(H152,Presupuesto!$B$11:$C$565,2,0)</f>
        <v>#N/A</v>
      </c>
      <c r="J152" s="98" t="str">
        <f t="shared" si="9"/>
        <v>Posgrado</v>
      </c>
      <c r="K152" s="98" t="s">
        <v>412</v>
      </c>
      <c r="L152" s="98"/>
    </row>
    <row r="153" spans="3:12">
      <c r="C153" s="145"/>
      <c r="D153" s="158"/>
      <c r="E153" s="118"/>
      <c r="F153" s="97">
        <f t="shared" si="8"/>
        <v>0</v>
      </c>
      <c r="G153" s="161"/>
      <c r="H153" s="146"/>
      <c r="I153" s="130" t="e">
        <f>VLOOKUP(H153,Presupuesto!$B$11:$C$565,2,0)</f>
        <v>#N/A</v>
      </c>
      <c r="J153" s="98" t="str">
        <f t="shared" si="9"/>
        <v>Posgrado</v>
      </c>
      <c r="K153" s="98" t="s">
        <v>403</v>
      </c>
      <c r="L153" s="98"/>
    </row>
    <row r="154" spans="3:12">
      <c r="C154" s="145"/>
      <c r="D154" s="158"/>
      <c r="E154" s="118"/>
      <c r="F154" s="97">
        <f t="shared" si="8"/>
        <v>0</v>
      </c>
      <c r="G154" s="161"/>
      <c r="H154" s="146"/>
      <c r="I154" s="130" t="e">
        <f>VLOOKUP(H154,Presupuesto!$B$11:$C$565,2,0)</f>
        <v>#N/A</v>
      </c>
      <c r="J154" s="98" t="str">
        <f t="shared" si="9"/>
        <v>Posgrado</v>
      </c>
      <c r="K154" s="98" t="s">
        <v>412</v>
      </c>
      <c r="L154" s="98"/>
    </row>
    <row r="155" spans="3:12">
      <c r="C155" s="145"/>
      <c r="D155" s="158"/>
      <c r="E155" s="118"/>
      <c r="F155" s="97">
        <f t="shared" si="8"/>
        <v>0</v>
      </c>
      <c r="G155" s="161"/>
      <c r="H155" s="146"/>
      <c r="I155" s="130" t="e">
        <f>VLOOKUP(H155,Presupuesto!$B$11:$C$565,2,0)</f>
        <v>#N/A</v>
      </c>
      <c r="J155" s="98" t="str">
        <f t="shared" si="9"/>
        <v>Posgrado</v>
      </c>
      <c r="K155" s="98" t="s">
        <v>412</v>
      </c>
      <c r="L155" s="98"/>
    </row>
    <row r="156" spans="3:12">
      <c r="C156" s="145"/>
      <c r="D156" s="158"/>
      <c r="E156" s="118"/>
      <c r="F156" s="97">
        <f t="shared" si="8"/>
        <v>0</v>
      </c>
      <c r="G156" s="161"/>
      <c r="H156" s="146"/>
      <c r="I156" s="130" t="e">
        <f>VLOOKUP(H156,Presupuesto!$B$11:$C$565,2,0)</f>
        <v>#N/A</v>
      </c>
      <c r="J156" s="98" t="str">
        <f t="shared" si="9"/>
        <v>Posgrado</v>
      </c>
      <c r="K156" s="98" t="s">
        <v>412</v>
      </c>
      <c r="L156" s="98"/>
    </row>
    <row r="157" spans="3:12" ht="15.75" thickBot="1">
      <c r="C157" s="147"/>
      <c r="D157" s="220"/>
      <c r="E157" s="103"/>
      <c r="F157" s="105">
        <f t="shared" si="8"/>
        <v>0</v>
      </c>
      <c r="G157" s="162"/>
      <c r="H157" s="148"/>
      <c r="I157" s="132" t="e">
        <f>VLOOKUP(H157,Presupuesto!$B$11:$C$565,2,0)</f>
        <v>#N/A</v>
      </c>
      <c r="J157" s="106" t="str">
        <f t="shared" si="9"/>
        <v>Posgrado</v>
      </c>
      <c r="K157" s="124" t="s">
        <v>394</v>
      </c>
      <c r="L157" s="106"/>
    </row>
    <row r="158" spans="3:12">
      <c r="F158" s="90"/>
      <c r="G158" s="89"/>
      <c r="H158" s="90"/>
      <c r="I158" s="90"/>
    </row>
    <row r="159" spans="3:12" ht="15.75" thickBot="1"/>
    <row r="160" spans="3:12" ht="15.75" thickBot="1">
      <c r="C160" s="157" t="s">
        <v>53</v>
      </c>
      <c r="D160" s="353">
        <f>SUM(F167:F187)</f>
        <v>0</v>
      </c>
      <c r="F160" s="70"/>
      <c r="G160" s="79"/>
      <c r="H160" s="70"/>
      <c r="I160" s="70"/>
    </row>
    <row r="161" spans="3:12">
      <c r="C161" s="70"/>
      <c r="D161" s="31"/>
      <c r="E161" s="93"/>
      <c r="F161" s="93"/>
      <c r="G161" s="93"/>
      <c r="H161" s="76"/>
      <c r="I161" s="76"/>
      <c r="J161" s="76"/>
      <c r="K161" s="112"/>
    </row>
    <row r="162" spans="3:12" ht="15.75">
      <c r="C162" s="296" t="s">
        <v>392</v>
      </c>
      <c r="D162" s="351"/>
      <c r="E162" s="93"/>
      <c r="F162" s="93"/>
      <c r="G162" s="93"/>
      <c r="H162" s="76"/>
      <c r="I162" s="76"/>
      <c r="J162" s="76"/>
      <c r="K162" s="112"/>
    </row>
    <row r="163" spans="3:12" ht="18.75">
      <c r="C163" s="208"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c r="E164" s="93"/>
      <c r="F164" s="93"/>
      <c r="G164" s="93"/>
      <c r="H164" s="76"/>
      <c r="I164" s="76"/>
      <c r="J164" s="76"/>
      <c r="K164" s="112"/>
    </row>
    <row r="165" spans="3:12" ht="15.75" thickBot="1">
      <c r="F165" s="93"/>
      <c r="G165" s="76"/>
      <c r="H165" s="76"/>
      <c r="I165" s="76"/>
    </row>
    <row r="166" spans="3:12" ht="30.75" thickBot="1">
      <c r="C166" s="129" t="s">
        <v>44</v>
      </c>
      <c r="D166" s="134" t="s">
        <v>55</v>
      </c>
      <c r="E166" s="136" t="s">
        <v>57</v>
      </c>
      <c r="F166" s="135" t="s">
        <v>27</v>
      </c>
      <c r="G166" s="133" t="s">
        <v>131</v>
      </c>
      <c r="H166" s="136" t="s">
        <v>46</v>
      </c>
      <c r="I166" s="133" t="s">
        <v>132</v>
      </c>
      <c r="J166" s="133" t="s">
        <v>410</v>
      </c>
      <c r="K166" s="133" t="s">
        <v>411</v>
      </c>
      <c r="L166" s="133" t="s">
        <v>121</v>
      </c>
    </row>
    <row r="167" spans="3:12">
      <c r="C167" s="141"/>
      <c r="D167" s="158"/>
      <c r="E167" s="115"/>
      <c r="F167" s="97">
        <f t="shared" ref="F167:F187" si="10">D167*E167</f>
        <v>0</v>
      </c>
      <c r="G167" s="161"/>
      <c r="H167" s="142"/>
      <c r="I167" s="130" t="e">
        <f>VLOOKUP(H167,Presupuesto!$B$11:$C$565,2,0)</f>
        <v>#N/A</v>
      </c>
      <c r="J167" s="216" t="s">
        <v>1449</v>
      </c>
      <c r="K167" s="98" t="s">
        <v>394</v>
      </c>
      <c r="L167" s="98"/>
    </row>
    <row r="168" spans="3:12">
      <c r="C168" s="141"/>
      <c r="D168" s="158"/>
      <c r="E168" s="123"/>
      <c r="F168" s="97">
        <f t="shared" si="10"/>
        <v>0</v>
      </c>
      <c r="G168" s="161"/>
      <c r="H168" s="142"/>
      <c r="I168" s="130" t="e">
        <f>VLOOKUP(H168,Presupuesto!$B$11:$C$565,2,0)</f>
        <v>#N/A</v>
      </c>
      <c r="J168" s="98" t="str">
        <f>$J$167</f>
        <v>Posgrado</v>
      </c>
      <c r="K168" s="98" t="s">
        <v>412</v>
      </c>
      <c r="L168" s="98"/>
    </row>
    <row r="169" spans="3:12">
      <c r="C169" s="141"/>
      <c r="D169" s="158"/>
      <c r="E169" s="123"/>
      <c r="F169" s="97">
        <f t="shared" si="10"/>
        <v>0</v>
      </c>
      <c r="G169" s="161"/>
      <c r="H169" s="142"/>
      <c r="I169" s="130" t="e">
        <f>VLOOKUP(H169,Presupuesto!$B$11:$C$565,2,0)</f>
        <v>#N/A</v>
      </c>
      <c r="J169" s="98" t="str">
        <f t="shared" ref="J169:J187" si="11">$J$167</f>
        <v>Posgrado</v>
      </c>
      <c r="K169" s="98" t="s">
        <v>412</v>
      </c>
      <c r="L169" s="98"/>
    </row>
    <row r="170" spans="3:12">
      <c r="C170" s="141"/>
      <c r="D170" s="158"/>
      <c r="E170" s="123"/>
      <c r="F170" s="97">
        <f t="shared" si="10"/>
        <v>0</v>
      </c>
      <c r="G170" s="161"/>
      <c r="H170" s="142"/>
      <c r="I170" s="130" t="e">
        <f>VLOOKUP(H170,Presupuesto!$B$11:$C$565,2,0)</f>
        <v>#N/A</v>
      </c>
      <c r="J170" s="98" t="str">
        <f t="shared" si="11"/>
        <v>Posgrado</v>
      </c>
      <c r="K170" s="98" t="s">
        <v>412</v>
      </c>
      <c r="L170" s="98"/>
    </row>
    <row r="171" spans="3:12">
      <c r="C171" s="141"/>
      <c r="D171" s="158"/>
      <c r="E171" s="123"/>
      <c r="F171" s="97">
        <f t="shared" si="10"/>
        <v>0</v>
      </c>
      <c r="G171" s="161"/>
      <c r="H171" s="142"/>
      <c r="I171" s="130" t="e">
        <f>VLOOKUP(H171,Presupuesto!$B$11:$C$565,2,0)</f>
        <v>#N/A</v>
      </c>
      <c r="J171" s="98" t="str">
        <f t="shared" si="11"/>
        <v>Posgrado</v>
      </c>
      <c r="K171" s="98" t="s">
        <v>412</v>
      </c>
      <c r="L171" s="98"/>
    </row>
    <row r="172" spans="3:12">
      <c r="C172" s="141"/>
      <c r="D172" s="158"/>
      <c r="E172" s="123"/>
      <c r="F172" s="97">
        <f t="shared" si="10"/>
        <v>0</v>
      </c>
      <c r="G172" s="161"/>
      <c r="H172" s="142"/>
      <c r="I172" s="130" t="e">
        <f>VLOOKUP(H172,Presupuesto!$B$11:$C$565,2,0)</f>
        <v>#N/A</v>
      </c>
      <c r="J172" s="98" t="str">
        <f t="shared" si="11"/>
        <v>Posgrado</v>
      </c>
      <c r="K172" s="98" t="s">
        <v>401</v>
      </c>
      <c r="L172" s="98"/>
    </row>
    <row r="173" spans="3:12">
      <c r="C173" s="141"/>
      <c r="D173" s="158"/>
      <c r="E173" s="123"/>
      <c r="F173" s="97">
        <f t="shared" si="10"/>
        <v>0</v>
      </c>
      <c r="G173" s="161"/>
      <c r="H173" s="142"/>
      <c r="I173" s="130" t="e">
        <f>VLOOKUP(H173,Presupuesto!$B$11:$C$565,2,0)</f>
        <v>#N/A</v>
      </c>
      <c r="J173" s="98" t="str">
        <f t="shared" si="11"/>
        <v>Posgrado</v>
      </c>
      <c r="K173" s="98" t="s">
        <v>412</v>
      </c>
      <c r="L173" s="98"/>
    </row>
    <row r="174" spans="3:12">
      <c r="C174" s="141"/>
      <c r="D174" s="158"/>
      <c r="E174" s="123"/>
      <c r="F174" s="97">
        <f t="shared" si="10"/>
        <v>0</v>
      </c>
      <c r="G174" s="161"/>
      <c r="H174" s="142"/>
      <c r="I174" s="130" t="e">
        <f>VLOOKUP(H174,Presupuesto!$B$11:$C$565,2,0)</f>
        <v>#N/A</v>
      </c>
      <c r="J174" s="98" t="str">
        <f t="shared" si="11"/>
        <v>Posgrado</v>
      </c>
      <c r="K174" s="98" t="s">
        <v>412</v>
      </c>
      <c r="L174" s="98"/>
    </row>
    <row r="175" spans="3:12">
      <c r="C175" s="141"/>
      <c r="D175" s="158"/>
      <c r="E175" s="123"/>
      <c r="F175" s="97">
        <f t="shared" si="10"/>
        <v>0</v>
      </c>
      <c r="G175" s="161"/>
      <c r="H175" s="142"/>
      <c r="I175" s="130" t="e">
        <f>VLOOKUP(H175,Presupuesto!$B$11:$C$565,2,0)</f>
        <v>#N/A</v>
      </c>
      <c r="J175" s="98" t="str">
        <f t="shared" si="11"/>
        <v>Posgrado</v>
      </c>
      <c r="K175" s="98" t="s">
        <v>412</v>
      </c>
      <c r="L175" s="98"/>
    </row>
    <row r="176" spans="3:12">
      <c r="C176" s="141"/>
      <c r="D176" s="158"/>
      <c r="E176" s="123"/>
      <c r="F176" s="97">
        <f t="shared" si="10"/>
        <v>0</v>
      </c>
      <c r="G176" s="161"/>
      <c r="H176" s="142"/>
      <c r="I176" s="130" t="e">
        <f>VLOOKUP(H176,Presupuesto!$B$11:$C$565,2,0)</f>
        <v>#N/A</v>
      </c>
      <c r="J176" s="98" t="str">
        <f t="shared" si="11"/>
        <v>Posgrado</v>
      </c>
      <c r="K176" s="98" t="s">
        <v>412</v>
      </c>
      <c r="L176" s="98"/>
    </row>
    <row r="177" spans="3:12">
      <c r="C177" s="143"/>
      <c r="D177" s="158"/>
      <c r="E177" s="118"/>
      <c r="F177" s="97">
        <f t="shared" si="10"/>
        <v>0</v>
      </c>
      <c r="G177" s="161"/>
      <c r="H177" s="144"/>
      <c r="I177" s="130" t="e">
        <f>VLOOKUP(H177,Presupuesto!$B$11:$C$565,2,0)</f>
        <v>#N/A</v>
      </c>
      <c r="J177" s="98" t="str">
        <f t="shared" si="11"/>
        <v>Posgrado</v>
      </c>
      <c r="K177" s="98" t="s">
        <v>412</v>
      </c>
      <c r="L177" s="98"/>
    </row>
    <row r="178" spans="3:12">
      <c r="C178" s="143"/>
      <c r="D178" s="158"/>
      <c r="E178" s="118"/>
      <c r="F178" s="97">
        <f t="shared" si="10"/>
        <v>0</v>
      </c>
      <c r="G178" s="161"/>
      <c r="H178" s="144"/>
      <c r="I178" s="130" t="e">
        <f>VLOOKUP(H178,Presupuesto!$B$11:$C$565,2,0)</f>
        <v>#N/A</v>
      </c>
      <c r="J178" s="98" t="str">
        <f t="shared" si="11"/>
        <v>Posgrado</v>
      </c>
      <c r="K178" s="98" t="s">
        <v>412</v>
      </c>
      <c r="L178" s="98"/>
    </row>
    <row r="179" spans="3:12">
      <c r="C179" s="143"/>
      <c r="D179" s="158"/>
      <c r="E179" s="118"/>
      <c r="F179" s="97">
        <f t="shared" si="10"/>
        <v>0</v>
      </c>
      <c r="G179" s="161"/>
      <c r="H179" s="144"/>
      <c r="I179" s="130" t="e">
        <f>VLOOKUP(H179,Presupuesto!$B$11:$C$565,2,0)</f>
        <v>#N/A</v>
      </c>
      <c r="J179" s="98" t="str">
        <f t="shared" si="11"/>
        <v>Posgrado</v>
      </c>
      <c r="K179" s="98" t="s">
        <v>412</v>
      </c>
      <c r="L179" s="98"/>
    </row>
    <row r="180" spans="3:12">
      <c r="C180" s="143"/>
      <c r="D180" s="158"/>
      <c r="E180" s="118"/>
      <c r="F180" s="97">
        <f t="shared" si="10"/>
        <v>0</v>
      </c>
      <c r="G180" s="161"/>
      <c r="H180" s="144"/>
      <c r="I180" s="130" t="e">
        <f>VLOOKUP(H180,Presupuesto!$B$11:$C$565,2,0)</f>
        <v>#N/A</v>
      </c>
      <c r="J180" s="98" t="str">
        <f t="shared" si="11"/>
        <v>Posgrado</v>
      </c>
      <c r="K180" s="98" t="s">
        <v>412</v>
      </c>
      <c r="L180" s="98"/>
    </row>
    <row r="181" spans="3:12">
      <c r="C181" s="143"/>
      <c r="D181" s="158"/>
      <c r="E181" s="118"/>
      <c r="F181" s="97">
        <f t="shared" si="10"/>
        <v>0</v>
      </c>
      <c r="G181" s="161"/>
      <c r="H181" s="144"/>
      <c r="I181" s="130" t="e">
        <f>VLOOKUP(H181,Presupuesto!$B$11:$C$565,2,0)</f>
        <v>#N/A</v>
      </c>
      <c r="J181" s="98" t="str">
        <f t="shared" si="11"/>
        <v>Posgrado</v>
      </c>
      <c r="K181" s="98" t="s">
        <v>412</v>
      </c>
      <c r="L181" s="98"/>
    </row>
    <row r="182" spans="3:12">
      <c r="C182" s="143"/>
      <c r="D182" s="158"/>
      <c r="E182" s="118"/>
      <c r="F182" s="97">
        <f t="shared" si="10"/>
        <v>0</v>
      </c>
      <c r="G182" s="161"/>
      <c r="H182" s="144"/>
      <c r="I182" s="130" t="e">
        <f>VLOOKUP(H182,Presupuesto!$B$11:$C$565,2,0)</f>
        <v>#N/A</v>
      </c>
      <c r="J182" s="98" t="str">
        <f t="shared" si="11"/>
        <v>Posgrado</v>
      </c>
      <c r="K182" s="98" t="s">
        <v>412</v>
      </c>
      <c r="L182" s="98"/>
    </row>
    <row r="183" spans="3:12">
      <c r="C183" s="145"/>
      <c r="D183" s="158"/>
      <c r="E183" s="118"/>
      <c r="F183" s="97">
        <f t="shared" si="10"/>
        <v>0</v>
      </c>
      <c r="G183" s="161"/>
      <c r="H183" s="146"/>
      <c r="I183" s="130" t="e">
        <f>VLOOKUP(H183,Presupuesto!$B$11:$C$565,2,0)</f>
        <v>#N/A</v>
      </c>
      <c r="J183" s="98" t="str">
        <f t="shared" si="11"/>
        <v>Posgrado</v>
      </c>
      <c r="K183" s="98" t="s">
        <v>403</v>
      </c>
      <c r="L183" s="98"/>
    </row>
    <row r="184" spans="3:12">
      <c r="C184" s="145"/>
      <c r="D184" s="158"/>
      <c r="E184" s="118"/>
      <c r="F184" s="97">
        <f t="shared" si="10"/>
        <v>0</v>
      </c>
      <c r="G184" s="161"/>
      <c r="H184" s="146"/>
      <c r="I184" s="130" t="e">
        <f>VLOOKUP(H184,Presupuesto!$B$11:$C$565,2,0)</f>
        <v>#N/A</v>
      </c>
      <c r="J184" s="98" t="str">
        <f t="shared" si="11"/>
        <v>Posgrado</v>
      </c>
      <c r="K184" s="98" t="s">
        <v>412</v>
      </c>
      <c r="L184" s="98"/>
    </row>
    <row r="185" spans="3:12">
      <c r="C185" s="145"/>
      <c r="D185" s="158"/>
      <c r="E185" s="118"/>
      <c r="F185" s="97">
        <f t="shared" si="10"/>
        <v>0</v>
      </c>
      <c r="G185" s="161"/>
      <c r="H185" s="146"/>
      <c r="I185" s="130" t="e">
        <f>VLOOKUP(H185,Presupuesto!$B$11:$C$565,2,0)</f>
        <v>#N/A</v>
      </c>
      <c r="J185" s="98" t="str">
        <f t="shared" si="11"/>
        <v>Posgrado</v>
      </c>
      <c r="K185" s="98" t="s">
        <v>412</v>
      </c>
      <c r="L185" s="98"/>
    </row>
    <row r="186" spans="3:12">
      <c r="C186" s="145"/>
      <c r="D186" s="158"/>
      <c r="E186" s="118"/>
      <c r="F186" s="97">
        <f t="shared" si="10"/>
        <v>0</v>
      </c>
      <c r="G186" s="161"/>
      <c r="H186" s="146"/>
      <c r="I186" s="130" t="e">
        <f>VLOOKUP(H186,Presupuesto!$B$11:$C$565,2,0)</f>
        <v>#N/A</v>
      </c>
      <c r="J186" s="98" t="str">
        <f t="shared" si="11"/>
        <v>Posgrado</v>
      </c>
      <c r="K186" s="98" t="s">
        <v>412</v>
      </c>
      <c r="L186" s="98"/>
    </row>
    <row r="187" spans="3:12" ht="15.75" thickBot="1">
      <c r="C187" s="147"/>
      <c r="D187" s="220"/>
      <c r="E187" s="103"/>
      <c r="F187" s="105">
        <f t="shared" si="10"/>
        <v>0</v>
      </c>
      <c r="G187" s="162"/>
      <c r="H187" s="148"/>
      <c r="I187" s="132" t="e">
        <f>VLOOKUP(H187,Presupuesto!$B$11:$C$565,2,0)</f>
        <v>#N/A</v>
      </c>
      <c r="J187" s="106" t="str">
        <f t="shared" si="11"/>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263"/>
  <sheetViews>
    <sheetView showGridLines="0" topLeftCell="A163" zoomScale="60" zoomScaleNormal="60" zoomScaleSheetLayoutView="90" workbookViewId="0">
      <selection activeCell="E116" sqref="E116"/>
    </sheetView>
  </sheetViews>
  <sheetFormatPr baseColWidth="10" defaultColWidth="11.5703125" defaultRowHeight="15"/>
  <cols>
    <col min="1" max="1" width="3.85546875" style="86" customWidth="1"/>
    <col min="2" max="2" width="8.85546875" style="86" customWidth="1"/>
    <col min="3" max="3" width="224.85546875" style="86" customWidth="1"/>
    <col min="4" max="4" width="25.7109375" style="86" customWidth="1"/>
    <col min="5" max="5" width="39.85546875" style="86" customWidth="1"/>
    <col min="6" max="6" width="27.28515625" style="86" customWidth="1"/>
    <col min="7" max="7" width="28.7109375" style="77" customWidth="1"/>
    <col min="8" max="8" width="38.28515625" style="86" customWidth="1"/>
    <col min="9" max="9" width="82.42578125" style="86" customWidth="1"/>
    <col min="10" max="10" width="79" style="86" customWidth="1"/>
    <col min="11" max="11" width="28.42578125" style="86" customWidth="1"/>
    <col min="12" max="12" width="34.85546875" style="86" bestFit="1" customWidth="1"/>
    <col min="13" max="13" width="18.42578125" style="86" customWidth="1"/>
    <col min="14" max="14" width="18.28515625" style="86" customWidth="1"/>
    <col min="15" max="15" width="16.28515625" style="86" customWidth="1"/>
    <col min="16" max="16" width="14.42578125" style="86" customWidth="1"/>
    <col min="17" max="17" width="14.85546875" style="86" customWidth="1"/>
    <col min="18" max="16384" width="11.5703125" style="86"/>
  </cols>
  <sheetData>
    <row r="1" spans="1:555" ht="26.25" hidden="1">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1449</v>
      </c>
      <c r="K2" s="122" t="s">
        <v>1364</v>
      </c>
      <c r="L2" s="122" t="s">
        <v>1365</v>
      </c>
      <c r="M2" s="122" t="s">
        <v>1366</v>
      </c>
      <c r="N2" s="122" t="s">
        <v>1367</v>
      </c>
      <c r="O2" s="122" t="s">
        <v>1368</v>
      </c>
      <c r="P2" s="122" t="s">
        <v>1462</v>
      </c>
      <c r="Q2" s="122" t="s">
        <v>1504</v>
      </c>
      <c r="R2" s="440" t="str">
        <f>+Presupuesto!D11</f>
        <v>Recurrente</v>
      </c>
      <c r="S2" s="44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35" t="s">
        <v>420</v>
      </c>
      <c r="AI2" s="435" t="s">
        <v>421</v>
      </c>
      <c r="AJ2" s="435" t="s">
        <v>422</v>
      </c>
      <c r="AK2" s="435" t="s">
        <v>423</v>
      </c>
      <c r="AL2" s="435" t="s">
        <v>424</v>
      </c>
      <c r="AM2" s="435" t="s">
        <v>427</v>
      </c>
      <c r="AN2" s="435" t="s">
        <v>425</v>
      </c>
      <c r="AO2" s="435" t="s">
        <v>426</v>
      </c>
      <c r="AP2" s="435" t="s">
        <v>428</v>
      </c>
      <c r="AQ2" s="435" t="s">
        <v>429</v>
      </c>
      <c r="AR2" s="435" t="s">
        <v>430</v>
      </c>
      <c r="AS2" s="435" t="s">
        <v>431</v>
      </c>
      <c r="AT2" s="435" t="s">
        <v>432</v>
      </c>
      <c r="AU2" s="435" t="s">
        <v>433</v>
      </c>
      <c r="AV2" s="435" t="s">
        <v>434</v>
      </c>
      <c r="AW2" s="435" t="s">
        <v>435</v>
      </c>
      <c r="AX2" s="435" t="s">
        <v>436</v>
      </c>
      <c r="AY2" s="435" t="s">
        <v>437</v>
      </c>
      <c r="AZ2" s="435" t="s">
        <v>438</v>
      </c>
      <c r="BA2" s="435" t="s">
        <v>439</v>
      </c>
      <c r="BB2" s="435" t="s">
        <v>440</v>
      </c>
      <c r="BC2" s="435" t="s">
        <v>441</v>
      </c>
      <c r="BD2" s="435" t="s">
        <v>442</v>
      </c>
      <c r="BE2" s="435" t="s">
        <v>443</v>
      </c>
      <c r="BF2" s="435" t="s">
        <v>444</v>
      </c>
      <c r="BG2" s="435" t="s">
        <v>445</v>
      </c>
      <c r="BH2" s="435" t="s">
        <v>446</v>
      </c>
      <c r="BI2" s="435" t="s">
        <v>447</v>
      </c>
      <c r="BJ2" s="435" t="s">
        <v>448</v>
      </c>
      <c r="BK2" s="435" t="s">
        <v>449</v>
      </c>
      <c r="BL2" s="435" t="s">
        <v>450</v>
      </c>
      <c r="BM2" s="435" t="s">
        <v>451</v>
      </c>
      <c r="BN2" s="435" t="s">
        <v>452</v>
      </c>
      <c r="BO2" s="435" t="s">
        <v>453</v>
      </c>
      <c r="BP2" s="435" t="s">
        <v>454</v>
      </c>
      <c r="BQ2" s="435" t="s">
        <v>455</v>
      </c>
      <c r="BR2" s="435" t="s">
        <v>456</v>
      </c>
      <c r="BS2" s="435" t="s">
        <v>457</v>
      </c>
      <c r="BT2" s="435" t="s">
        <v>458</v>
      </c>
      <c r="BU2" s="435" t="s">
        <v>459</v>
      </c>
    </row>
    <row r="3" spans="1:555" hidden="1">
      <c r="AH3" s="436">
        <v>2500</v>
      </c>
      <c r="AI3" s="436">
        <v>1900</v>
      </c>
      <c r="AJ3" s="436">
        <v>1650</v>
      </c>
      <c r="AK3" s="436">
        <v>1580</v>
      </c>
      <c r="AL3" s="436">
        <v>2250</v>
      </c>
      <c r="AM3" s="436">
        <v>1650</v>
      </c>
      <c r="AN3" s="436">
        <v>1400</v>
      </c>
      <c r="AO3" s="437">
        <v>1340</v>
      </c>
      <c r="AP3" s="437">
        <v>2000</v>
      </c>
      <c r="AQ3" s="437">
        <v>1400</v>
      </c>
      <c r="AR3" s="437">
        <v>1150</v>
      </c>
      <c r="AS3" s="437">
        <v>1100</v>
      </c>
      <c r="AT3" s="437">
        <v>1750</v>
      </c>
      <c r="AU3" s="437">
        <v>1150</v>
      </c>
      <c r="AV3" s="437">
        <v>900</v>
      </c>
      <c r="AW3" s="437">
        <v>860</v>
      </c>
      <c r="AX3" s="437">
        <v>1200</v>
      </c>
      <c r="AY3" s="438">
        <v>900</v>
      </c>
      <c r="AZ3" s="438">
        <v>650</v>
      </c>
      <c r="BA3" s="438">
        <v>620</v>
      </c>
      <c r="BB3" s="436">
        <f>+'Cuadro Resumen'!C213</f>
        <v>5605.2314999999999</v>
      </c>
      <c r="BC3" s="436">
        <f>+'Cuadro Resumen'!D213</f>
        <v>5165.6055000000006</v>
      </c>
      <c r="BD3" s="436">
        <f>+'Cuadro Resumen'!E213</f>
        <v>6594.39</v>
      </c>
      <c r="BE3" s="436">
        <f>+'Cuadro Resumen'!F213</f>
        <v>6154.7640000000001</v>
      </c>
      <c r="BF3" s="436">
        <f>+'Cuadro Resumen'!C214</f>
        <v>4945.7925000000005</v>
      </c>
      <c r="BG3" s="436">
        <f>+'Cuadro Resumen'!D214</f>
        <v>4506.1665000000003</v>
      </c>
      <c r="BH3" s="436">
        <f>+'Cuadro Resumen'!E214</f>
        <v>5934.951</v>
      </c>
      <c r="BI3" s="436">
        <f>+'Cuadro Resumen'!F214</f>
        <v>5495.3249999999998</v>
      </c>
      <c r="BJ3" s="437">
        <f>+'Cuadro Resumen'!C215</f>
        <v>4286.3535000000002</v>
      </c>
      <c r="BK3" s="437">
        <f>+'Cuadro Resumen'!D215</f>
        <v>3956.634</v>
      </c>
      <c r="BL3" s="437">
        <f>+'Cuadro Resumen'!E215</f>
        <v>5275.5120000000006</v>
      </c>
      <c r="BM3" s="437">
        <f>+'Cuadro Resumen'!F215</f>
        <v>4835.8860000000004</v>
      </c>
      <c r="BN3" s="437">
        <f>+'Cuadro Resumen'!C216</f>
        <v>3626.9145000000003</v>
      </c>
      <c r="BO3" s="437">
        <f>+'Cuadro Resumen'!D216</f>
        <v>3297.1950000000002</v>
      </c>
      <c r="BP3" s="437">
        <f>+'Cuadro Resumen'!E216</f>
        <v>4616.0730000000003</v>
      </c>
      <c r="BQ3" s="437">
        <f>+'Cuadro Resumen'!F216</f>
        <v>4286.3535000000002</v>
      </c>
      <c r="BR3" s="437">
        <f>+'Cuadro Resumen'!C217</f>
        <v>3187.2885000000001</v>
      </c>
      <c r="BS3" s="437">
        <f>+'Cuadro Resumen'!D217</f>
        <v>2967.4755</v>
      </c>
      <c r="BT3" s="437">
        <f>+'Cuadro Resumen'!E217</f>
        <v>4066.5405000000001</v>
      </c>
      <c r="BU3" s="437">
        <f>+'Cuadro Resumen'!F217</f>
        <v>3736.8210000000004</v>
      </c>
    </row>
    <row r="4" spans="1:555" ht="15.75" thickBot="1"/>
    <row r="5" spans="1:555" ht="27" thickBot="1">
      <c r="C5" s="87" t="s">
        <v>419</v>
      </c>
      <c r="D5" s="198">
        <f>SUMIF(C:C,$C$10,D:D)</f>
        <v>7281970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53">
        <f>SUM(F17:F166)</f>
        <v>6981970</v>
      </c>
      <c r="G10" s="79"/>
      <c r="H10" s="70"/>
      <c r="I10" s="70"/>
    </row>
    <row r="11" spans="1:555">
      <c r="G11" s="79"/>
      <c r="H11" s="70"/>
      <c r="I11" s="70"/>
    </row>
    <row r="12" spans="1:555">
      <c r="F12" s="70"/>
      <c r="G12" s="79"/>
      <c r="H12" s="70"/>
      <c r="I12" s="70"/>
    </row>
    <row r="13" spans="1:555" ht="21">
      <c r="C13" s="296" t="s">
        <v>392</v>
      </c>
      <c r="D13" s="519" t="s">
        <v>1537</v>
      </c>
      <c r="F13" s="70"/>
      <c r="G13" s="79"/>
      <c r="H13" s="70"/>
      <c r="I13" s="70"/>
    </row>
    <row r="14" spans="1:555" ht="23.25">
      <c r="C14" s="518"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Gestion para la adquisición de insumos para la atención en clínicas odontologicas de la Facultad de Odontología.</v>
      </c>
      <c r="D14" s="31"/>
      <c r="F14" s="70"/>
      <c r="G14" s="79"/>
      <c r="H14" s="70"/>
      <c r="I14" s="70"/>
    </row>
    <row r="15" spans="1:555" ht="42.75" thickBot="1">
      <c r="F15" s="93"/>
      <c r="G15" s="76"/>
      <c r="H15" s="76"/>
      <c r="I15" s="76"/>
      <c r="L15" s="224"/>
      <c r="M15" s="225"/>
      <c r="N15" s="224"/>
      <c r="O15" s="224"/>
      <c r="P15" s="227" t="s">
        <v>469</v>
      </c>
      <c r="Q15" s="227" t="s">
        <v>470</v>
      </c>
    </row>
    <row r="16" spans="1:555" ht="42" customHeight="1" thickBot="1">
      <c r="C16" s="129" t="s">
        <v>44</v>
      </c>
      <c r="D16" s="129" t="s">
        <v>55</v>
      </c>
      <c r="E16" s="136" t="s">
        <v>57</v>
      </c>
      <c r="F16" s="135" t="s">
        <v>27</v>
      </c>
      <c r="G16" s="133" t="s">
        <v>131</v>
      </c>
      <c r="H16" s="136" t="s">
        <v>46</v>
      </c>
      <c r="I16" s="133" t="s">
        <v>132</v>
      </c>
      <c r="J16" s="133" t="s">
        <v>410</v>
      </c>
      <c r="K16" s="133" t="s">
        <v>411</v>
      </c>
      <c r="L16" s="221" t="s">
        <v>21</v>
      </c>
      <c r="M16" s="221" t="s">
        <v>55</v>
      </c>
      <c r="N16" s="222" t="s">
        <v>467</v>
      </c>
      <c r="O16" s="223" t="s">
        <v>468</v>
      </c>
      <c r="P16" s="226">
        <v>0.7</v>
      </c>
      <c r="Q16" s="226">
        <v>0.3</v>
      </c>
    </row>
    <row r="17" spans="3:17" ht="23.25">
      <c r="C17" s="517" t="s">
        <v>1903</v>
      </c>
      <c r="D17" s="520">
        <v>300</v>
      </c>
      <c r="E17" s="508">
        <v>120</v>
      </c>
      <c r="F17" s="509">
        <f t="shared" ref="F17:F166" si="0">D17*E17</f>
        <v>36000</v>
      </c>
      <c r="G17" s="510" t="s">
        <v>129</v>
      </c>
      <c r="H17" s="504" t="s">
        <v>859</v>
      </c>
      <c r="I17" s="130" t="str">
        <f>VLOOKUP(H17,Presupuesto!$B$11:$C$565,2,0)</f>
        <v>PRODUCTOS FARMACEUTICO Y MEDICINALES</v>
      </c>
      <c r="J17" s="216" t="s">
        <v>471</v>
      </c>
      <c r="K17" s="98" t="s">
        <v>412</v>
      </c>
      <c r="L17" s="141"/>
      <c r="M17" s="158"/>
      <c r="N17" s="123"/>
      <c r="O17" s="97">
        <f t="shared" ref="O17:O121" si="1">M17*N17</f>
        <v>0</v>
      </c>
      <c r="P17" s="97">
        <f t="shared" ref="P17:Q121" si="2">$O17*P$16</f>
        <v>0</v>
      </c>
      <c r="Q17" s="97">
        <f t="shared" si="2"/>
        <v>0</v>
      </c>
    </row>
    <row r="18" spans="3:17" s="444" customFormat="1" ht="23.25">
      <c r="C18" s="517" t="s">
        <v>1904</v>
      </c>
      <c r="D18" s="521">
        <v>300</v>
      </c>
      <c r="E18" s="508">
        <v>120</v>
      </c>
      <c r="F18" s="509">
        <f t="shared" si="0"/>
        <v>36000</v>
      </c>
      <c r="G18" s="510" t="s">
        <v>129</v>
      </c>
      <c r="H18" s="504" t="s">
        <v>859</v>
      </c>
      <c r="I18" s="130" t="str">
        <f>VLOOKUP(H18,Presupuesto!$B$11:$C$565,2,0)</f>
        <v>PRODUCTOS FARMACEUTICO Y MEDICINALES</v>
      </c>
      <c r="J18" s="216" t="s">
        <v>471</v>
      </c>
      <c r="K18" s="98" t="s">
        <v>412</v>
      </c>
      <c r="L18" s="141"/>
      <c r="M18" s="158"/>
      <c r="N18" s="123"/>
      <c r="O18" s="97"/>
      <c r="P18" s="97"/>
      <c r="Q18" s="97"/>
    </row>
    <row r="19" spans="3:17" s="444" customFormat="1" ht="23.25">
      <c r="C19" s="517" t="s">
        <v>1905</v>
      </c>
      <c r="D19" s="522">
        <v>500</v>
      </c>
      <c r="E19" s="508">
        <v>150</v>
      </c>
      <c r="F19" s="509">
        <f t="shared" si="0"/>
        <v>75000</v>
      </c>
      <c r="G19" s="510" t="s">
        <v>129</v>
      </c>
      <c r="H19" s="504" t="s">
        <v>859</v>
      </c>
      <c r="I19" s="130" t="str">
        <f>VLOOKUP(H19,Presupuesto!$B$11:$C$565,2,0)</f>
        <v>PRODUCTOS FARMACEUTICO Y MEDICINALES</v>
      </c>
      <c r="J19" s="216" t="s">
        <v>471</v>
      </c>
      <c r="K19" s="98" t="s">
        <v>412</v>
      </c>
      <c r="L19" s="141"/>
      <c r="M19" s="158"/>
      <c r="N19" s="123"/>
      <c r="O19" s="97"/>
      <c r="P19" s="97"/>
      <c r="Q19" s="97"/>
    </row>
    <row r="20" spans="3:17" s="444" customFormat="1" ht="23.25">
      <c r="C20" s="517" t="s">
        <v>1906</v>
      </c>
      <c r="D20" s="523">
        <v>300</v>
      </c>
      <c r="E20" s="508">
        <v>170</v>
      </c>
      <c r="F20" s="509">
        <f t="shared" si="0"/>
        <v>51000</v>
      </c>
      <c r="G20" s="510" t="s">
        <v>129</v>
      </c>
      <c r="H20" s="504" t="s">
        <v>859</v>
      </c>
      <c r="I20" s="130" t="str">
        <f>VLOOKUP(H20,Presupuesto!$B$11:$C$565,2,0)</f>
        <v>PRODUCTOS FARMACEUTICO Y MEDICINALES</v>
      </c>
      <c r="J20" s="216" t="s">
        <v>471</v>
      </c>
      <c r="K20" s="98" t="s">
        <v>412</v>
      </c>
      <c r="L20" s="141"/>
      <c r="M20" s="158"/>
      <c r="N20" s="123"/>
      <c r="O20" s="97"/>
      <c r="P20" s="97"/>
      <c r="Q20" s="97"/>
    </row>
    <row r="21" spans="3:17" s="444" customFormat="1" ht="23.25">
      <c r="C21" s="517" t="s">
        <v>1907</v>
      </c>
      <c r="D21" s="523">
        <v>1000</v>
      </c>
      <c r="E21" s="508">
        <v>300</v>
      </c>
      <c r="F21" s="509">
        <f t="shared" si="0"/>
        <v>300000</v>
      </c>
      <c r="G21" s="510" t="s">
        <v>129</v>
      </c>
      <c r="H21" s="504" t="s">
        <v>859</v>
      </c>
      <c r="I21" s="130" t="str">
        <f>VLOOKUP(H21,Presupuesto!$B$11:$C$565,2,0)</f>
        <v>PRODUCTOS FARMACEUTICO Y MEDICINALES</v>
      </c>
      <c r="J21" s="216" t="s">
        <v>471</v>
      </c>
      <c r="K21" s="98" t="s">
        <v>412</v>
      </c>
      <c r="L21" s="141"/>
      <c r="M21" s="158"/>
      <c r="N21" s="123"/>
      <c r="O21" s="97"/>
      <c r="P21" s="97"/>
      <c r="Q21" s="97"/>
    </row>
    <row r="22" spans="3:17" s="444" customFormat="1" ht="23.25">
      <c r="C22" s="517" t="s">
        <v>1908</v>
      </c>
      <c r="D22" s="523">
        <v>100</v>
      </c>
      <c r="E22" s="508">
        <v>350</v>
      </c>
      <c r="F22" s="509">
        <f t="shared" si="0"/>
        <v>35000</v>
      </c>
      <c r="G22" s="510" t="s">
        <v>129</v>
      </c>
      <c r="H22" s="504" t="s">
        <v>859</v>
      </c>
      <c r="I22" s="130" t="str">
        <f>VLOOKUP(H22,Presupuesto!$B$11:$C$565,2,0)</f>
        <v>PRODUCTOS FARMACEUTICO Y MEDICINALES</v>
      </c>
      <c r="J22" s="216" t="s">
        <v>471</v>
      </c>
      <c r="K22" s="98" t="s">
        <v>412</v>
      </c>
      <c r="L22" s="141"/>
      <c r="M22" s="158"/>
      <c r="N22" s="123"/>
      <c r="O22" s="97"/>
      <c r="P22" s="97"/>
      <c r="Q22" s="97"/>
    </row>
    <row r="23" spans="3:17" s="444" customFormat="1" ht="23.25">
      <c r="C23" s="517" t="s">
        <v>1909</v>
      </c>
      <c r="D23" s="523">
        <v>50</v>
      </c>
      <c r="E23" s="508">
        <v>370</v>
      </c>
      <c r="F23" s="509">
        <f t="shared" si="0"/>
        <v>18500</v>
      </c>
      <c r="G23" s="510" t="s">
        <v>129</v>
      </c>
      <c r="H23" s="504" t="s">
        <v>859</v>
      </c>
      <c r="I23" s="130" t="str">
        <f>VLOOKUP(H23,Presupuesto!$B$11:$C$565,2,0)</f>
        <v>PRODUCTOS FARMACEUTICO Y MEDICINALES</v>
      </c>
      <c r="J23" s="216" t="s">
        <v>471</v>
      </c>
      <c r="K23" s="98" t="s">
        <v>412</v>
      </c>
      <c r="L23" s="141"/>
      <c r="M23" s="158"/>
      <c r="N23" s="123"/>
      <c r="O23" s="97"/>
      <c r="P23" s="97"/>
      <c r="Q23" s="97"/>
    </row>
    <row r="24" spans="3:17" s="444" customFormat="1" ht="23.25">
      <c r="C24" s="517" t="s">
        <v>1910</v>
      </c>
      <c r="D24" s="523">
        <v>25</v>
      </c>
      <c r="E24" s="508">
        <v>180</v>
      </c>
      <c r="F24" s="509">
        <f t="shared" si="0"/>
        <v>4500</v>
      </c>
      <c r="G24" s="510" t="s">
        <v>129</v>
      </c>
      <c r="H24" s="504" t="s">
        <v>859</v>
      </c>
      <c r="I24" s="130" t="str">
        <f>VLOOKUP(H24,Presupuesto!$B$11:$C$565,2,0)</f>
        <v>PRODUCTOS FARMACEUTICO Y MEDICINALES</v>
      </c>
      <c r="J24" s="216" t="s">
        <v>471</v>
      </c>
      <c r="K24" s="98" t="s">
        <v>412</v>
      </c>
      <c r="L24" s="141"/>
      <c r="M24" s="158"/>
      <c r="N24" s="123"/>
      <c r="O24" s="97"/>
      <c r="P24" s="97"/>
      <c r="Q24" s="97"/>
    </row>
    <row r="25" spans="3:17" s="444" customFormat="1" ht="23.25">
      <c r="C25" s="517" t="s">
        <v>1911</v>
      </c>
      <c r="D25" s="523">
        <v>30</v>
      </c>
      <c r="E25" s="508">
        <v>120</v>
      </c>
      <c r="F25" s="509">
        <f t="shared" si="0"/>
        <v>3600</v>
      </c>
      <c r="G25" s="510" t="s">
        <v>129</v>
      </c>
      <c r="H25" s="504" t="s">
        <v>859</v>
      </c>
      <c r="I25" s="130" t="str">
        <f>VLOOKUP(H25,Presupuesto!$B$11:$C$565,2,0)</f>
        <v>PRODUCTOS FARMACEUTICO Y MEDICINALES</v>
      </c>
      <c r="J25" s="216" t="s">
        <v>471</v>
      </c>
      <c r="K25" s="98" t="s">
        <v>412</v>
      </c>
      <c r="L25" s="141"/>
      <c r="M25" s="158"/>
      <c r="N25" s="123"/>
      <c r="O25" s="97"/>
      <c r="P25" s="97"/>
      <c r="Q25" s="97"/>
    </row>
    <row r="26" spans="3:17" s="444" customFormat="1" ht="23.25">
      <c r="C26" s="517" t="s">
        <v>1912</v>
      </c>
      <c r="D26" s="523">
        <v>12</v>
      </c>
      <c r="E26" s="508">
        <v>350</v>
      </c>
      <c r="F26" s="509">
        <f t="shared" si="0"/>
        <v>4200</v>
      </c>
      <c r="G26" s="510" t="s">
        <v>129</v>
      </c>
      <c r="H26" s="504" t="s">
        <v>859</v>
      </c>
      <c r="I26" s="130" t="str">
        <f>VLOOKUP(H26,Presupuesto!$B$11:$C$565,2,0)</f>
        <v>PRODUCTOS FARMACEUTICO Y MEDICINALES</v>
      </c>
      <c r="J26" s="216" t="s">
        <v>471</v>
      </c>
      <c r="K26" s="98" t="s">
        <v>412</v>
      </c>
      <c r="L26" s="141"/>
      <c r="M26" s="158"/>
      <c r="N26" s="123"/>
      <c r="O26" s="97"/>
      <c r="P26" s="97"/>
      <c r="Q26" s="97"/>
    </row>
    <row r="27" spans="3:17" s="444" customFormat="1" ht="23.25">
      <c r="C27" s="517" t="s">
        <v>1913</v>
      </c>
      <c r="D27" s="523">
        <v>12</v>
      </c>
      <c r="E27" s="508">
        <v>350</v>
      </c>
      <c r="F27" s="509">
        <f t="shared" si="0"/>
        <v>4200</v>
      </c>
      <c r="G27" s="510" t="s">
        <v>129</v>
      </c>
      <c r="H27" s="504" t="s">
        <v>859</v>
      </c>
      <c r="I27" s="130" t="str">
        <f>VLOOKUP(H27,Presupuesto!$B$11:$C$565,2,0)</f>
        <v>PRODUCTOS FARMACEUTICO Y MEDICINALES</v>
      </c>
      <c r="J27" s="216" t="s">
        <v>471</v>
      </c>
      <c r="K27" s="98" t="s">
        <v>412</v>
      </c>
      <c r="L27" s="141"/>
      <c r="M27" s="158"/>
      <c r="N27" s="123"/>
      <c r="O27" s="97"/>
      <c r="P27" s="97"/>
      <c r="Q27" s="97"/>
    </row>
    <row r="28" spans="3:17" s="444" customFormat="1" ht="23.25">
      <c r="C28" s="517" t="s">
        <v>1914</v>
      </c>
      <c r="D28" s="523">
        <v>12</v>
      </c>
      <c r="E28" s="508">
        <v>350</v>
      </c>
      <c r="F28" s="509">
        <f t="shared" si="0"/>
        <v>4200</v>
      </c>
      <c r="G28" s="510" t="s">
        <v>129</v>
      </c>
      <c r="H28" s="504" t="s">
        <v>859</v>
      </c>
      <c r="I28" s="130" t="str">
        <f>VLOOKUP(H28,Presupuesto!$B$11:$C$565,2,0)</f>
        <v>PRODUCTOS FARMACEUTICO Y MEDICINALES</v>
      </c>
      <c r="J28" s="216" t="s">
        <v>471</v>
      </c>
      <c r="K28" s="98" t="s">
        <v>412</v>
      </c>
      <c r="L28" s="141"/>
      <c r="M28" s="158"/>
      <c r="N28" s="123"/>
      <c r="O28" s="97"/>
      <c r="P28" s="97"/>
      <c r="Q28" s="97"/>
    </row>
    <row r="29" spans="3:17" s="444" customFormat="1" ht="23.25">
      <c r="C29" s="517" t="s">
        <v>1915</v>
      </c>
      <c r="D29" s="523">
        <v>12</v>
      </c>
      <c r="E29" s="508">
        <v>350</v>
      </c>
      <c r="F29" s="509">
        <f t="shared" si="0"/>
        <v>4200</v>
      </c>
      <c r="G29" s="510" t="s">
        <v>129</v>
      </c>
      <c r="H29" s="504" t="s">
        <v>859</v>
      </c>
      <c r="I29" s="130" t="str">
        <f>VLOOKUP(H29,Presupuesto!$B$11:$C$565,2,0)</f>
        <v>PRODUCTOS FARMACEUTICO Y MEDICINALES</v>
      </c>
      <c r="J29" s="216" t="s">
        <v>471</v>
      </c>
      <c r="K29" s="98" t="s">
        <v>412</v>
      </c>
      <c r="L29" s="141"/>
      <c r="M29" s="158"/>
      <c r="N29" s="123"/>
      <c r="O29" s="97"/>
      <c r="P29" s="97"/>
      <c r="Q29" s="97"/>
    </row>
    <row r="30" spans="3:17" s="444" customFormat="1" ht="23.25">
      <c r="C30" s="517" t="s">
        <v>1916</v>
      </c>
      <c r="D30" s="524">
        <v>36</v>
      </c>
      <c r="E30" s="508">
        <v>300</v>
      </c>
      <c r="F30" s="509">
        <f t="shared" si="0"/>
        <v>10800</v>
      </c>
      <c r="G30" s="510" t="s">
        <v>129</v>
      </c>
      <c r="H30" s="504" t="s">
        <v>859</v>
      </c>
      <c r="I30" s="130" t="str">
        <f>VLOOKUP(H30,Presupuesto!$B$11:$C$565,2,0)</f>
        <v>PRODUCTOS FARMACEUTICO Y MEDICINALES</v>
      </c>
      <c r="J30" s="216" t="s">
        <v>471</v>
      </c>
      <c r="K30" s="98" t="s">
        <v>412</v>
      </c>
      <c r="L30" s="141"/>
      <c r="M30" s="158"/>
      <c r="N30" s="123"/>
      <c r="O30" s="97"/>
      <c r="P30" s="97"/>
      <c r="Q30" s="97"/>
    </row>
    <row r="31" spans="3:17" s="444" customFormat="1" ht="23.25">
      <c r="C31" s="517" t="s">
        <v>1917</v>
      </c>
      <c r="D31" s="524">
        <v>25</v>
      </c>
      <c r="E31" s="508">
        <v>700</v>
      </c>
      <c r="F31" s="509">
        <f t="shared" si="0"/>
        <v>17500</v>
      </c>
      <c r="G31" s="510" t="s">
        <v>129</v>
      </c>
      <c r="H31" s="504" t="s">
        <v>859</v>
      </c>
      <c r="I31" s="130" t="str">
        <f>VLOOKUP(H31,Presupuesto!$B$11:$C$565,2,0)</f>
        <v>PRODUCTOS FARMACEUTICO Y MEDICINALES</v>
      </c>
      <c r="J31" s="216" t="s">
        <v>471</v>
      </c>
      <c r="K31" s="98" t="s">
        <v>412</v>
      </c>
      <c r="L31" s="141"/>
      <c r="M31" s="158"/>
      <c r="N31" s="123"/>
      <c r="O31" s="97"/>
      <c r="P31" s="97"/>
      <c r="Q31" s="97"/>
    </row>
    <row r="32" spans="3:17" s="444" customFormat="1" ht="23.25">
      <c r="C32" s="517" t="s">
        <v>1918</v>
      </c>
      <c r="D32" s="524">
        <v>36</v>
      </c>
      <c r="E32" s="508">
        <v>900</v>
      </c>
      <c r="F32" s="509">
        <f t="shared" si="0"/>
        <v>32400</v>
      </c>
      <c r="G32" s="510" t="s">
        <v>129</v>
      </c>
      <c r="H32" s="504" t="s">
        <v>859</v>
      </c>
      <c r="I32" s="130" t="str">
        <f>VLOOKUP(H32,Presupuesto!$B$11:$C$565,2,0)</f>
        <v>PRODUCTOS FARMACEUTICO Y MEDICINALES</v>
      </c>
      <c r="J32" s="216" t="s">
        <v>471</v>
      </c>
      <c r="K32" s="98" t="s">
        <v>412</v>
      </c>
      <c r="L32" s="141"/>
      <c r="M32" s="158"/>
      <c r="N32" s="123"/>
      <c r="O32" s="97"/>
      <c r="P32" s="97"/>
      <c r="Q32" s="97"/>
    </row>
    <row r="33" spans="3:17" s="444" customFormat="1" ht="23.25">
      <c r="C33" s="517" t="s">
        <v>1919</v>
      </c>
      <c r="D33" s="524">
        <v>50</v>
      </c>
      <c r="E33" s="508">
        <v>900</v>
      </c>
      <c r="F33" s="509">
        <f t="shared" si="0"/>
        <v>45000</v>
      </c>
      <c r="G33" s="510" t="s">
        <v>129</v>
      </c>
      <c r="H33" s="504" t="s">
        <v>859</v>
      </c>
      <c r="I33" s="130" t="str">
        <f>VLOOKUP(H33,Presupuesto!$B$11:$C$565,2,0)</f>
        <v>PRODUCTOS FARMACEUTICO Y MEDICINALES</v>
      </c>
      <c r="J33" s="216" t="s">
        <v>471</v>
      </c>
      <c r="K33" s="98" t="s">
        <v>412</v>
      </c>
      <c r="L33" s="141"/>
      <c r="M33" s="158"/>
      <c r="N33" s="123"/>
      <c r="O33" s="97"/>
      <c r="P33" s="97"/>
      <c r="Q33" s="97"/>
    </row>
    <row r="34" spans="3:17" s="444" customFormat="1" ht="23.25">
      <c r="C34" s="517" t="s">
        <v>1920</v>
      </c>
      <c r="D34" s="524">
        <v>36</v>
      </c>
      <c r="E34" s="508">
        <v>900</v>
      </c>
      <c r="F34" s="509">
        <f t="shared" si="0"/>
        <v>32400</v>
      </c>
      <c r="G34" s="510" t="s">
        <v>129</v>
      </c>
      <c r="H34" s="505" t="s">
        <v>859</v>
      </c>
      <c r="I34" s="130" t="str">
        <f>VLOOKUP(H34,Presupuesto!$B$11:$C$565,2,0)</f>
        <v>PRODUCTOS FARMACEUTICO Y MEDICINALES</v>
      </c>
      <c r="J34" s="216" t="s">
        <v>471</v>
      </c>
      <c r="K34" s="98" t="s">
        <v>412</v>
      </c>
      <c r="L34" s="141"/>
      <c r="M34" s="158"/>
      <c r="N34" s="123"/>
      <c r="O34" s="97"/>
      <c r="P34" s="97"/>
      <c r="Q34" s="97"/>
    </row>
    <row r="35" spans="3:17" s="444" customFormat="1" ht="23.25">
      <c r="C35" s="517" t="s">
        <v>1921</v>
      </c>
      <c r="D35" s="524">
        <v>100</v>
      </c>
      <c r="E35" s="508">
        <v>1800</v>
      </c>
      <c r="F35" s="509">
        <f t="shared" si="0"/>
        <v>180000</v>
      </c>
      <c r="G35" s="510" t="s">
        <v>129</v>
      </c>
      <c r="H35" s="504" t="s">
        <v>859</v>
      </c>
      <c r="I35" s="130" t="str">
        <f>VLOOKUP(H35,Presupuesto!$B$11:$C$565,2,0)</f>
        <v>PRODUCTOS FARMACEUTICO Y MEDICINALES</v>
      </c>
      <c r="J35" s="216" t="s">
        <v>471</v>
      </c>
      <c r="K35" s="98" t="s">
        <v>412</v>
      </c>
      <c r="L35" s="141"/>
      <c r="M35" s="158"/>
      <c r="N35" s="123"/>
      <c r="O35" s="97"/>
      <c r="P35" s="97"/>
      <c r="Q35" s="97"/>
    </row>
    <row r="36" spans="3:17" s="444" customFormat="1" ht="23.25">
      <c r="C36" s="517" t="s">
        <v>1922</v>
      </c>
      <c r="D36" s="524">
        <v>30</v>
      </c>
      <c r="E36" s="508">
        <v>1500</v>
      </c>
      <c r="F36" s="509">
        <f t="shared" si="0"/>
        <v>45000</v>
      </c>
      <c r="G36" s="510" t="s">
        <v>129</v>
      </c>
      <c r="H36" s="504" t="s">
        <v>859</v>
      </c>
      <c r="I36" s="130" t="str">
        <f>VLOOKUP(H36,Presupuesto!$B$11:$C$565,2,0)</f>
        <v>PRODUCTOS FARMACEUTICO Y MEDICINALES</v>
      </c>
      <c r="J36" s="216" t="s">
        <v>471</v>
      </c>
      <c r="K36" s="98" t="s">
        <v>412</v>
      </c>
      <c r="L36" s="141"/>
      <c r="M36" s="158"/>
      <c r="N36" s="123"/>
      <c r="O36" s="97"/>
      <c r="P36" s="97"/>
      <c r="Q36" s="97"/>
    </row>
    <row r="37" spans="3:17" s="444" customFormat="1" ht="23.25">
      <c r="C37" s="517" t="s">
        <v>1923</v>
      </c>
      <c r="D37" s="524">
        <v>200</v>
      </c>
      <c r="E37" s="508">
        <v>500</v>
      </c>
      <c r="F37" s="509">
        <f t="shared" si="0"/>
        <v>100000</v>
      </c>
      <c r="G37" s="510" t="s">
        <v>129</v>
      </c>
      <c r="H37" s="504" t="s">
        <v>859</v>
      </c>
      <c r="I37" s="130" t="str">
        <f>VLOOKUP(H37,Presupuesto!$B$11:$C$565,2,0)</f>
        <v>PRODUCTOS FARMACEUTICO Y MEDICINALES</v>
      </c>
      <c r="J37" s="216" t="s">
        <v>471</v>
      </c>
      <c r="K37" s="98" t="s">
        <v>412</v>
      </c>
      <c r="L37" s="141"/>
      <c r="M37" s="158"/>
      <c r="N37" s="123"/>
      <c r="O37" s="97"/>
      <c r="P37" s="97"/>
      <c r="Q37" s="97"/>
    </row>
    <row r="38" spans="3:17" s="444" customFormat="1" ht="23.25">
      <c r="C38" s="517" t="s">
        <v>1924</v>
      </c>
      <c r="D38" s="524">
        <v>25</v>
      </c>
      <c r="E38" s="508">
        <v>200</v>
      </c>
      <c r="F38" s="509">
        <f t="shared" si="0"/>
        <v>5000</v>
      </c>
      <c r="G38" s="510" t="s">
        <v>129</v>
      </c>
      <c r="H38" s="504" t="s">
        <v>859</v>
      </c>
      <c r="I38" s="130" t="str">
        <f>VLOOKUP(H38,Presupuesto!$B$11:$C$565,2,0)</f>
        <v>PRODUCTOS FARMACEUTICO Y MEDICINALES</v>
      </c>
      <c r="J38" s="216" t="s">
        <v>471</v>
      </c>
      <c r="K38" s="98" t="s">
        <v>412</v>
      </c>
      <c r="L38" s="141"/>
      <c r="M38" s="158"/>
      <c r="N38" s="123"/>
      <c r="O38" s="97"/>
      <c r="P38" s="97"/>
      <c r="Q38" s="97"/>
    </row>
    <row r="39" spans="3:17" s="444" customFormat="1" ht="23.25">
      <c r="C39" s="517" t="s">
        <v>1925</v>
      </c>
      <c r="D39" s="524">
        <v>50</v>
      </c>
      <c r="E39" s="508">
        <v>250</v>
      </c>
      <c r="F39" s="509">
        <f t="shared" si="0"/>
        <v>12500</v>
      </c>
      <c r="G39" s="510" t="s">
        <v>129</v>
      </c>
      <c r="H39" s="505" t="s">
        <v>859</v>
      </c>
      <c r="I39" s="130" t="str">
        <f>VLOOKUP(H39,Presupuesto!$B$11:$C$565,2,0)</f>
        <v>PRODUCTOS FARMACEUTICO Y MEDICINALES</v>
      </c>
      <c r="J39" s="216" t="s">
        <v>471</v>
      </c>
      <c r="K39" s="98" t="s">
        <v>412</v>
      </c>
      <c r="L39" s="141"/>
      <c r="M39" s="158"/>
      <c r="N39" s="123"/>
      <c r="O39" s="97"/>
      <c r="P39" s="97"/>
      <c r="Q39" s="97"/>
    </row>
    <row r="40" spans="3:17" s="444" customFormat="1" ht="23.25">
      <c r="C40" s="517" t="s">
        <v>1926</v>
      </c>
      <c r="D40" s="523">
        <v>50</v>
      </c>
      <c r="E40" s="508">
        <v>150</v>
      </c>
      <c r="F40" s="509">
        <f t="shared" si="0"/>
        <v>7500</v>
      </c>
      <c r="G40" s="510" t="s">
        <v>129</v>
      </c>
      <c r="H40" s="505" t="s">
        <v>859</v>
      </c>
      <c r="I40" s="130" t="str">
        <f>VLOOKUP(H40,Presupuesto!$B$11:$C$565,2,0)</f>
        <v>PRODUCTOS FARMACEUTICO Y MEDICINALES</v>
      </c>
      <c r="J40" s="216" t="s">
        <v>471</v>
      </c>
      <c r="K40" s="98" t="s">
        <v>412</v>
      </c>
      <c r="L40" s="141"/>
      <c r="M40" s="158"/>
      <c r="N40" s="123"/>
      <c r="O40" s="97"/>
      <c r="P40" s="97"/>
      <c r="Q40" s="97"/>
    </row>
    <row r="41" spans="3:17" s="444" customFormat="1" ht="23.25">
      <c r="C41" s="517" t="s">
        <v>1927</v>
      </c>
      <c r="D41" s="523">
        <v>70</v>
      </c>
      <c r="E41" s="508">
        <v>150</v>
      </c>
      <c r="F41" s="509">
        <f t="shared" si="0"/>
        <v>10500</v>
      </c>
      <c r="G41" s="510" t="s">
        <v>129</v>
      </c>
      <c r="H41" s="504" t="s">
        <v>859</v>
      </c>
      <c r="I41" s="130" t="str">
        <f>VLOOKUP(H41,Presupuesto!$B$11:$C$565,2,0)</f>
        <v>PRODUCTOS FARMACEUTICO Y MEDICINALES</v>
      </c>
      <c r="J41" s="216" t="s">
        <v>471</v>
      </c>
      <c r="K41" s="98" t="s">
        <v>412</v>
      </c>
      <c r="L41" s="141"/>
      <c r="M41" s="158"/>
      <c r="N41" s="123"/>
      <c r="O41" s="97"/>
      <c r="P41" s="97"/>
      <c r="Q41" s="97"/>
    </row>
    <row r="42" spans="3:17" s="444" customFormat="1" ht="23.25">
      <c r="C42" s="517" t="s">
        <v>1928</v>
      </c>
      <c r="D42" s="523">
        <v>150</v>
      </c>
      <c r="E42" s="508">
        <v>150</v>
      </c>
      <c r="F42" s="509">
        <f t="shared" si="0"/>
        <v>22500</v>
      </c>
      <c r="G42" s="510" t="s">
        <v>129</v>
      </c>
      <c r="H42" s="504" t="s">
        <v>859</v>
      </c>
      <c r="I42" s="130" t="str">
        <f>VLOOKUP(H42,Presupuesto!$B$11:$C$565,2,0)</f>
        <v>PRODUCTOS FARMACEUTICO Y MEDICINALES</v>
      </c>
      <c r="J42" s="216" t="s">
        <v>471</v>
      </c>
      <c r="K42" s="98" t="s">
        <v>412</v>
      </c>
      <c r="L42" s="141"/>
      <c r="M42" s="158"/>
      <c r="N42" s="123"/>
      <c r="O42" s="97"/>
      <c r="P42" s="97"/>
      <c r="Q42" s="97"/>
    </row>
    <row r="43" spans="3:17" s="444" customFormat="1" ht="23.25">
      <c r="C43" s="517" t="s">
        <v>1929</v>
      </c>
      <c r="D43" s="525">
        <v>36</v>
      </c>
      <c r="E43" s="508">
        <v>1300</v>
      </c>
      <c r="F43" s="509">
        <f t="shared" si="0"/>
        <v>46800</v>
      </c>
      <c r="G43" s="510" t="s">
        <v>129</v>
      </c>
      <c r="H43" s="504" t="s">
        <v>859</v>
      </c>
      <c r="I43" s="130" t="str">
        <f>VLOOKUP(H43,Presupuesto!$B$11:$C$565,2,0)</f>
        <v>PRODUCTOS FARMACEUTICO Y MEDICINALES</v>
      </c>
      <c r="J43" s="216" t="s">
        <v>471</v>
      </c>
      <c r="K43" s="98" t="s">
        <v>412</v>
      </c>
      <c r="L43" s="141"/>
      <c r="M43" s="158"/>
      <c r="N43" s="123"/>
      <c r="O43" s="97"/>
      <c r="P43" s="97"/>
      <c r="Q43" s="97"/>
    </row>
    <row r="44" spans="3:17" s="444" customFormat="1" ht="23.25">
      <c r="C44" s="517" t="s">
        <v>1930</v>
      </c>
      <c r="D44" s="525">
        <v>30</v>
      </c>
      <c r="E44" s="508">
        <v>450</v>
      </c>
      <c r="F44" s="509">
        <f t="shared" si="0"/>
        <v>13500</v>
      </c>
      <c r="G44" s="510" t="s">
        <v>129</v>
      </c>
      <c r="H44" s="504" t="s">
        <v>859</v>
      </c>
      <c r="I44" s="130" t="str">
        <f>VLOOKUP(H44,Presupuesto!$B$11:$C$565,2,0)</f>
        <v>PRODUCTOS FARMACEUTICO Y MEDICINALES</v>
      </c>
      <c r="J44" s="216" t="s">
        <v>471</v>
      </c>
      <c r="K44" s="98" t="s">
        <v>412</v>
      </c>
      <c r="L44" s="141"/>
      <c r="M44" s="158"/>
      <c r="N44" s="123"/>
      <c r="O44" s="97"/>
      <c r="P44" s="97"/>
      <c r="Q44" s="97"/>
    </row>
    <row r="45" spans="3:17" s="444" customFormat="1" ht="23.25">
      <c r="C45" s="517" t="s">
        <v>1931</v>
      </c>
      <c r="D45" s="522">
        <v>30</v>
      </c>
      <c r="E45" s="508">
        <v>450</v>
      </c>
      <c r="F45" s="509">
        <f t="shared" si="0"/>
        <v>13500</v>
      </c>
      <c r="G45" s="510" t="s">
        <v>129</v>
      </c>
      <c r="H45" s="504" t="s">
        <v>859</v>
      </c>
      <c r="I45" s="130" t="str">
        <f>VLOOKUP(H45,Presupuesto!$B$11:$C$565,2,0)</f>
        <v>PRODUCTOS FARMACEUTICO Y MEDICINALES</v>
      </c>
      <c r="J45" s="216" t="s">
        <v>471</v>
      </c>
      <c r="K45" s="98" t="s">
        <v>412</v>
      </c>
      <c r="L45" s="141"/>
      <c r="M45" s="158"/>
      <c r="N45" s="123"/>
      <c r="O45" s="97"/>
      <c r="P45" s="97"/>
      <c r="Q45" s="97"/>
    </row>
    <row r="46" spans="3:17" s="444" customFormat="1" ht="23.25">
      <c r="C46" s="517" t="s">
        <v>1932</v>
      </c>
      <c r="D46" s="522">
        <v>30</v>
      </c>
      <c r="E46" s="508">
        <v>450</v>
      </c>
      <c r="F46" s="509">
        <f t="shared" si="0"/>
        <v>13500</v>
      </c>
      <c r="G46" s="510" t="s">
        <v>129</v>
      </c>
      <c r="H46" s="504" t="s">
        <v>859</v>
      </c>
      <c r="I46" s="130" t="str">
        <f>VLOOKUP(H46,Presupuesto!$B$11:$C$565,2,0)</f>
        <v>PRODUCTOS FARMACEUTICO Y MEDICINALES</v>
      </c>
      <c r="J46" s="216" t="s">
        <v>471</v>
      </c>
      <c r="K46" s="98" t="s">
        <v>412</v>
      </c>
      <c r="L46" s="141"/>
      <c r="M46" s="158"/>
      <c r="N46" s="123"/>
      <c r="O46" s="97"/>
      <c r="P46" s="97"/>
      <c r="Q46" s="97"/>
    </row>
    <row r="47" spans="3:17" s="444" customFormat="1" ht="23.25">
      <c r="C47" s="517" t="s">
        <v>1933</v>
      </c>
      <c r="D47" s="522">
        <v>30</v>
      </c>
      <c r="E47" s="508">
        <v>450</v>
      </c>
      <c r="F47" s="509">
        <f t="shared" si="0"/>
        <v>13500</v>
      </c>
      <c r="G47" s="510" t="s">
        <v>129</v>
      </c>
      <c r="H47" s="504" t="s">
        <v>859</v>
      </c>
      <c r="I47" s="130" t="str">
        <f>VLOOKUP(H47,Presupuesto!$B$11:$C$565,2,0)</f>
        <v>PRODUCTOS FARMACEUTICO Y MEDICINALES</v>
      </c>
      <c r="J47" s="216" t="s">
        <v>471</v>
      </c>
      <c r="K47" s="98" t="s">
        <v>412</v>
      </c>
      <c r="L47" s="141"/>
      <c r="M47" s="158"/>
      <c r="N47" s="123"/>
      <c r="O47" s="97"/>
      <c r="P47" s="97"/>
      <c r="Q47" s="97"/>
    </row>
    <row r="48" spans="3:17" s="444" customFormat="1" ht="23.25">
      <c r="C48" s="517" t="s">
        <v>1934</v>
      </c>
      <c r="D48" s="522">
        <v>30</v>
      </c>
      <c r="E48" s="508">
        <v>450</v>
      </c>
      <c r="F48" s="509">
        <f t="shared" si="0"/>
        <v>13500</v>
      </c>
      <c r="G48" s="510" t="s">
        <v>129</v>
      </c>
      <c r="H48" s="504" t="s">
        <v>859</v>
      </c>
      <c r="I48" s="130" t="str">
        <f>VLOOKUP(H48,Presupuesto!$B$11:$C$565,2,0)</f>
        <v>PRODUCTOS FARMACEUTICO Y MEDICINALES</v>
      </c>
      <c r="J48" s="216" t="s">
        <v>471</v>
      </c>
      <c r="K48" s="98" t="s">
        <v>412</v>
      </c>
      <c r="L48" s="141"/>
      <c r="M48" s="158"/>
      <c r="N48" s="123"/>
      <c r="O48" s="97"/>
      <c r="P48" s="97"/>
      <c r="Q48" s="97"/>
    </row>
    <row r="49" spans="3:17" s="444" customFormat="1" ht="23.25">
      <c r="C49" s="517" t="s">
        <v>1935</v>
      </c>
      <c r="D49" s="522">
        <v>30</v>
      </c>
      <c r="E49" s="508">
        <v>450</v>
      </c>
      <c r="F49" s="509">
        <f t="shared" si="0"/>
        <v>13500</v>
      </c>
      <c r="G49" s="510" t="s">
        <v>129</v>
      </c>
      <c r="H49" s="504" t="s">
        <v>859</v>
      </c>
      <c r="I49" s="130" t="str">
        <f>VLOOKUP(H49,Presupuesto!$B$11:$C$565,2,0)</f>
        <v>PRODUCTOS FARMACEUTICO Y MEDICINALES</v>
      </c>
      <c r="J49" s="216" t="s">
        <v>471</v>
      </c>
      <c r="K49" s="98" t="s">
        <v>412</v>
      </c>
      <c r="L49" s="141"/>
      <c r="M49" s="158"/>
      <c r="N49" s="123"/>
      <c r="O49" s="97"/>
      <c r="P49" s="97"/>
      <c r="Q49" s="97"/>
    </row>
    <row r="50" spans="3:17" s="444" customFormat="1" ht="23.25">
      <c r="C50" s="517" t="s">
        <v>1936</v>
      </c>
      <c r="D50" s="522">
        <v>30</v>
      </c>
      <c r="E50" s="508">
        <v>450</v>
      </c>
      <c r="F50" s="509">
        <f t="shared" si="0"/>
        <v>13500</v>
      </c>
      <c r="G50" s="510" t="s">
        <v>129</v>
      </c>
      <c r="H50" s="504" t="s">
        <v>859</v>
      </c>
      <c r="I50" s="130" t="str">
        <f>VLOOKUP(H50,Presupuesto!$B$11:$C$565,2,0)</f>
        <v>PRODUCTOS FARMACEUTICO Y MEDICINALES</v>
      </c>
      <c r="J50" s="216" t="s">
        <v>471</v>
      </c>
      <c r="K50" s="98" t="s">
        <v>412</v>
      </c>
      <c r="L50" s="141"/>
      <c r="M50" s="158"/>
      <c r="N50" s="123"/>
      <c r="O50" s="97"/>
      <c r="P50" s="97"/>
      <c r="Q50" s="97"/>
    </row>
    <row r="51" spans="3:17" s="444" customFormat="1" ht="23.25">
      <c r="C51" s="517" t="s">
        <v>1937</v>
      </c>
      <c r="D51" s="522">
        <v>30</v>
      </c>
      <c r="E51" s="508">
        <v>450</v>
      </c>
      <c r="F51" s="509">
        <f t="shared" si="0"/>
        <v>13500</v>
      </c>
      <c r="G51" s="510" t="s">
        <v>129</v>
      </c>
      <c r="H51" s="504" t="s">
        <v>859</v>
      </c>
      <c r="I51" s="130" t="str">
        <f>VLOOKUP(H51,Presupuesto!$B$11:$C$565,2,0)</f>
        <v>PRODUCTOS FARMACEUTICO Y MEDICINALES</v>
      </c>
      <c r="J51" s="216" t="s">
        <v>471</v>
      </c>
      <c r="K51" s="98" t="s">
        <v>412</v>
      </c>
      <c r="L51" s="141"/>
      <c r="M51" s="158"/>
      <c r="N51" s="123"/>
      <c r="O51" s="97"/>
      <c r="P51" s="97"/>
      <c r="Q51" s="97"/>
    </row>
    <row r="52" spans="3:17" s="444" customFormat="1" ht="23.25">
      <c r="C52" s="517" t="s">
        <v>1938</v>
      </c>
      <c r="D52" s="526">
        <v>50</v>
      </c>
      <c r="E52" s="508">
        <v>150</v>
      </c>
      <c r="F52" s="509">
        <f t="shared" si="0"/>
        <v>7500</v>
      </c>
      <c r="G52" s="510" t="s">
        <v>129</v>
      </c>
      <c r="H52" s="504" t="s">
        <v>859</v>
      </c>
      <c r="I52" s="130" t="str">
        <f>VLOOKUP(H52,Presupuesto!$B$11:$C$565,2,0)</f>
        <v>PRODUCTOS FARMACEUTICO Y MEDICINALES</v>
      </c>
      <c r="J52" s="216" t="s">
        <v>471</v>
      </c>
      <c r="K52" s="98" t="s">
        <v>412</v>
      </c>
      <c r="L52" s="141"/>
      <c r="M52" s="158"/>
      <c r="N52" s="123"/>
      <c r="O52" s="97"/>
      <c r="P52" s="97"/>
      <c r="Q52" s="97"/>
    </row>
    <row r="53" spans="3:17" s="444" customFormat="1" ht="23.25">
      <c r="C53" s="517" t="s">
        <v>1939</v>
      </c>
      <c r="D53" s="523">
        <v>600</v>
      </c>
      <c r="E53" s="508">
        <v>100</v>
      </c>
      <c r="F53" s="509">
        <f t="shared" si="0"/>
        <v>60000</v>
      </c>
      <c r="G53" s="510" t="s">
        <v>129</v>
      </c>
      <c r="H53" s="504" t="s">
        <v>859</v>
      </c>
      <c r="I53" s="130" t="str">
        <f>VLOOKUP(H53,Presupuesto!$B$11:$C$565,2,0)</f>
        <v>PRODUCTOS FARMACEUTICO Y MEDICINALES</v>
      </c>
      <c r="J53" s="216" t="s">
        <v>471</v>
      </c>
      <c r="K53" s="98" t="s">
        <v>412</v>
      </c>
      <c r="L53" s="141"/>
      <c r="M53" s="158"/>
      <c r="N53" s="123"/>
      <c r="O53" s="97"/>
      <c r="P53" s="97"/>
      <c r="Q53" s="97"/>
    </row>
    <row r="54" spans="3:17" s="444" customFormat="1" ht="23.25">
      <c r="C54" s="517" t="s">
        <v>1940</v>
      </c>
      <c r="D54" s="523">
        <v>12</v>
      </c>
      <c r="E54" s="508">
        <v>100</v>
      </c>
      <c r="F54" s="509">
        <f t="shared" si="0"/>
        <v>1200</v>
      </c>
      <c r="G54" s="510" t="s">
        <v>129</v>
      </c>
      <c r="H54" s="504" t="s">
        <v>859</v>
      </c>
      <c r="I54" s="130" t="str">
        <f>VLOOKUP(H54,Presupuesto!$B$11:$C$565,2,0)</f>
        <v>PRODUCTOS FARMACEUTICO Y MEDICINALES</v>
      </c>
      <c r="J54" s="216" t="s">
        <v>471</v>
      </c>
      <c r="K54" s="98" t="s">
        <v>412</v>
      </c>
      <c r="L54" s="141"/>
      <c r="M54" s="158"/>
      <c r="N54" s="123"/>
      <c r="O54" s="97"/>
      <c r="P54" s="97"/>
      <c r="Q54" s="97"/>
    </row>
    <row r="55" spans="3:17" s="444" customFormat="1" ht="23.25">
      <c r="C55" s="517" t="s">
        <v>1941</v>
      </c>
      <c r="D55" s="523">
        <v>30</v>
      </c>
      <c r="E55" s="508">
        <v>400</v>
      </c>
      <c r="F55" s="509">
        <f t="shared" si="0"/>
        <v>12000</v>
      </c>
      <c r="G55" s="510" t="s">
        <v>129</v>
      </c>
      <c r="H55" s="504" t="s">
        <v>859</v>
      </c>
      <c r="I55" s="130" t="str">
        <f>VLOOKUP(H55,Presupuesto!$B$11:$C$565,2,0)</f>
        <v>PRODUCTOS FARMACEUTICO Y MEDICINALES</v>
      </c>
      <c r="J55" s="216" t="s">
        <v>471</v>
      </c>
      <c r="K55" s="98" t="s">
        <v>412</v>
      </c>
      <c r="L55" s="141"/>
      <c r="M55" s="158"/>
      <c r="N55" s="123"/>
      <c r="O55" s="97"/>
      <c r="P55" s="97"/>
      <c r="Q55" s="97"/>
    </row>
    <row r="56" spans="3:17" s="444" customFormat="1" ht="23.25">
      <c r="C56" s="517" t="s">
        <v>1942</v>
      </c>
      <c r="D56" s="523">
        <v>70</v>
      </c>
      <c r="E56" s="508">
        <v>800</v>
      </c>
      <c r="F56" s="509">
        <f t="shared" si="0"/>
        <v>56000</v>
      </c>
      <c r="G56" s="510" t="s">
        <v>129</v>
      </c>
      <c r="H56" s="504" t="s">
        <v>952</v>
      </c>
      <c r="I56" s="130" t="str">
        <f>VLOOKUP(H56,Presupuesto!$B$11:$C$565,2,0)</f>
        <v>INSTRUMENTOS MEDICOS QUIRURGICOS MENOR Y DE LABORATORIO</v>
      </c>
      <c r="J56" s="216" t="s">
        <v>471</v>
      </c>
      <c r="K56" s="98" t="s">
        <v>412</v>
      </c>
      <c r="L56" s="141"/>
      <c r="M56" s="158"/>
      <c r="N56" s="123"/>
      <c r="O56" s="97"/>
      <c r="P56" s="97"/>
      <c r="Q56" s="97"/>
    </row>
    <row r="57" spans="3:17" s="444" customFormat="1" ht="23.25">
      <c r="C57" s="517" t="s">
        <v>1943</v>
      </c>
      <c r="D57" s="527">
        <v>25</v>
      </c>
      <c r="E57" s="508">
        <v>80</v>
      </c>
      <c r="F57" s="509">
        <f t="shared" si="0"/>
        <v>2000</v>
      </c>
      <c r="G57" s="510" t="s">
        <v>129</v>
      </c>
      <c r="H57" s="504" t="s">
        <v>952</v>
      </c>
      <c r="I57" s="130" t="str">
        <f>VLOOKUP(H57,Presupuesto!$B$11:$C$565,2,0)</f>
        <v>INSTRUMENTOS MEDICOS QUIRURGICOS MENOR Y DE LABORATORIO</v>
      </c>
      <c r="J57" s="216" t="s">
        <v>471</v>
      </c>
      <c r="K57" s="98" t="s">
        <v>412</v>
      </c>
      <c r="L57" s="141"/>
      <c r="M57" s="158"/>
      <c r="N57" s="123"/>
      <c r="O57" s="97"/>
      <c r="P57" s="97"/>
      <c r="Q57" s="97"/>
    </row>
    <row r="58" spans="3:17" s="444" customFormat="1" ht="23.25">
      <c r="C58" s="517" t="s">
        <v>1944</v>
      </c>
      <c r="D58" s="527">
        <v>30</v>
      </c>
      <c r="E58" s="508">
        <v>70</v>
      </c>
      <c r="F58" s="509">
        <f t="shared" si="0"/>
        <v>2100</v>
      </c>
      <c r="G58" s="510" t="s">
        <v>129</v>
      </c>
      <c r="H58" s="504" t="s">
        <v>952</v>
      </c>
      <c r="I58" s="130" t="str">
        <f>VLOOKUP(H58,Presupuesto!$B$11:$C$565,2,0)</f>
        <v>INSTRUMENTOS MEDICOS QUIRURGICOS MENOR Y DE LABORATORIO</v>
      </c>
      <c r="J58" s="216" t="s">
        <v>471</v>
      </c>
      <c r="K58" s="98" t="s">
        <v>412</v>
      </c>
      <c r="L58" s="141"/>
      <c r="M58" s="158"/>
      <c r="N58" s="123"/>
      <c r="O58" s="97"/>
      <c r="P58" s="97"/>
      <c r="Q58" s="97"/>
    </row>
    <row r="59" spans="3:17" s="444" customFormat="1" ht="23.25">
      <c r="C59" s="517" t="s">
        <v>1945</v>
      </c>
      <c r="D59" s="523">
        <v>200</v>
      </c>
      <c r="E59" s="508">
        <v>140</v>
      </c>
      <c r="F59" s="509">
        <f t="shared" si="0"/>
        <v>28000</v>
      </c>
      <c r="G59" s="510" t="s">
        <v>129</v>
      </c>
      <c r="H59" s="504" t="s">
        <v>952</v>
      </c>
      <c r="I59" s="130" t="str">
        <f>VLOOKUP(H59,Presupuesto!$B$11:$C$565,2,0)</f>
        <v>INSTRUMENTOS MEDICOS QUIRURGICOS MENOR Y DE LABORATORIO</v>
      </c>
      <c r="J59" s="216" t="s">
        <v>471</v>
      </c>
      <c r="K59" s="98" t="s">
        <v>412</v>
      </c>
      <c r="L59" s="141"/>
      <c r="M59" s="158"/>
      <c r="N59" s="123"/>
      <c r="O59" s="97"/>
      <c r="P59" s="97"/>
      <c r="Q59" s="97"/>
    </row>
    <row r="60" spans="3:17" s="444" customFormat="1" ht="23.25">
      <c r="C60" s="517" t="s">
        <v>1946</v>
      </c>
      <c r="D60" s="523">
        <v>150</v>
      </c>
      <c r="E60" s="508">
        <v>140</v>
      </c>
      <c r="F60" s="509">
        <f t="shared" si="0"/>
        <v>21000</v>
      </c>
      <c r="G60" s="510" t="s">
        <v>129</v>
      </c>
      <c r="H60" s="504" t="s">
        <v>952</v>
      </c>
      <c r="I60" s="130" t="str">
        <f>VLOOKUP(H60,Presupuesto!$B$11:$C$565,2,0)</f>
        <v>INSTRUMENTOS MEDICOS QUIRURGICOS MENOR Y DE LABORATORIO</v>
      </c>
      <c r="J60" s="216" t="s">
        <v>471</v>
      </c>
      <c r="K60" s="98" t="s">
        <v>412</v>
      </c>
      <c r="L60" s="141"/>
      <c r="M60" s="158"/>
      <c r="N60" s="123"/>
      <c r="O60" s="97"/>
      <c r="P60" s="97"/>
      <c r="Q60" s="97"/>
    </row>
    <row r="61" spans="3:17" s="444" customFormat="1" ht="23.25">
      <c r="C61" s="517" t="s">
        <v>1947</v>
      </c>
      <c r="D61" s="523">
        <v>150</v>
      </c>
      <c r="E61" s="508">
        <v>140</v>
      </c>
      <c r="F61" s="509">
        <f t="shared" si="0"/>
        <v>21000</v>
      </c>
      <c r="G61" s="510" t="s">
        <v>129</v>
      </c>
      <c r="H61" s="504" t="s">
        <v>952</v>
      </c>
      <c r="I61" s="130" t="str">
        <f>VLOOKUP(H61,Presupuesto!$B$11:$C$565,2,0)</f>
        <v>INSTRUMENTOS MEDICOS QUIRURGICOS MENOR Y DE LABORATORIO</v>
      </c>
      <c r="J61" s="216" t="s">
        <v>471</v>
      </c>
      <c r="K61" s="98" t="s">
        <v>412</v>
      </c>
      <c r="L61" s="141"/>
      <c r="M61" s="158"/>
      <c r="N61" s="123"/>
      <c r="O61" s="97"/>
      <c r="P61" s="97"/>
      <c r="Q61" s="97"/>
    </row>
    <row r="62" spans="3:17" s="444" customFormat="1" ht="23.25">
      <c r="C62" s="517" t="s">
        <v>1948</v>
      </c>
      <c r="D62" s="523">
        <v>170</v>
      </c>
      <c r="E62" s="508">
        <v>115</v>
      </c>
      <c r="F62" s="509">
        <f t="shared" si="0"/>
        <v>19550</v>
      </c>
      <c r="G62" s="510" t="s">
        <v>129</v>
      </c>
      <c r="H62" s="504" t="s">
        <v>859</v>
      </c>
      <c r="I62" s="130" t="str">
        <f>VLOOKUP(H62,Presupuesto!$B$11:$C$565,2,0)</f>
        <v>PRODUCTOS FARMACEUTICO Y MEDICINALES</v>
      </c>
      <c r="J62" s="216" t="s">
        <v>471</v>
      </c>
      <c r="K62" s="98" t="s">
        <v>412</v>
      </c>
      <c r="L62" s="141"/>
      <c r="M62" s="158"/>
      <c r="N62" s="123"/>
      <c r="O62" s="97"/>
      <c r="P62" s="97"/>
      <c r="Q62" s="97"/>
    </row>
    <row r="63" spans="3:17" s="444" customFormat="1" ht="23.25">
      <c r="C63" s="517" t="s">
        <v>1949</v>
      </c>
      <c r="D63" s="523">
        <v>100</v>
      </c>
      <c r="E63" s="508">
        <v>130</v>
      </c>
      <c r="F63" s="509">
        <f t="shared" si="0"/>
        <v>13000</v>
      </c>
      <c r="G63" s="510" t="s">
        <v>129</v>
      </c>
      <c r="H63" s="504" t="s">
        <v>859</v>
      </c>
      <c r="I63" s="130" t="str">
        <f>VLOOKUP(H63,Presupuesto!$B$11:$C$565,2,0)</f>
        <v>PRODUCTOS FARMACEUTICO Y MEDICINALES</v>
      </c>
      <c r="J63" s="216" t="s">
        <v>471</v>
      </c>
      <c r="K63" s="98" t="s">
        <v>412</v>
      </c>
      <c r="L63" s="141"/>
      <c r="M63" s="158"/>
      <c r="N63" s="123"/>
      <c r="O63" s="97"/>
      <c r="P63" s="97"/>
      <c r="Q63" s="97"/>
    </row>
    <row r="64" spans="3:17" s="444" customFormat="1" ht="23.25">
      <c r="C64" s="517" t="s">
        <v>1950</v>
      </c>
      <c r="D64" s="523">
        <v>100</v>
      </c>
      <c r="E64" s="508">
        <v>130</v>
      </c>
      <c r="F64" s="509">
        <f t="shared" si="0"/>
        <v>13000</v>
      </c>
      <c r="G64" s="510" t="s">
        <v>129</v>
      </c>
      <c r="H64" s="504" t="s">
        <v>859</v>
      </c>
      <c r="I64" s="130" t="str">
        <f>VLOOKUP(H64,Presupuesto!$B$11:$C$565,2,0)</f>
        <v>PRODUCTOS FARMACEUTICO Y MEDICINALES</v>
      </c>
      <c r="J64" s="216" t="s">
        <v>471</v>
      </c>
      <c r="K64" s="98" t="s">
        <v>412</v>
      </c>
      <c r="L64" s="141"/>
      <c r="M64" s="158"/>
      <c r="N64" s="123"/>
      <c r="O64" s="97"/>
      <c r="P64" s="97"/>
      <c r="Q64" s="97"/>
    </row>
    <row r="65" spans="3:17" s="444" customFormat="1" ht="23.25">
      <c r="C65" s="517" t="s">
        <v>1951</v>
      </c>
      <c r="D65" s="523">
        <v>100</v>
      </c>
      <c r="E65" s="508">
        <v>130</v>
      </c>
      <c r="F65" s="509">
        <f t="shared" si="0"/>
        <v>13000</v>
      </c>
      <c r="G65" s="510" t="s">
        <v>129</v>
      </c>
      <c r="H65" s="504" t="s">
        <v>859</v>
      </c>
      <c r="I65" s="130" t="str">
        <f>VLOOKUP(H65,Presupuesto!$B$11:$C$565,2,0)</f>
        <v>PRODUCTOS FARMACEUTICO Y MEDICINALES</v>
      </c>
      <c r="J65" s="216" t="s">
        <v>471</v>
      </c>
      <c r="K65" s="98" t="s">
        <v>412</v>
      </c>
      <c r="L65" s="141"/>
      <c r="M65" s="158"/>
      <c r="N65" s="123"/>
      <c r="O65" s="97"/>
      <c r="P65" s="97"/>
      <c r="Q65" s="97"/>
    </row>
    <row r="66" spans="3:17" s="444" customFormat="1" ht="23.25">
      <c r="C66" s="517" t="s">
        <v>1952</v>
      </c>
      <c r="D66" s="523">
        <v>100</v>
      </c>
      <c r="E66" s="508">
        <v>130</v>
      </c>
      <c r="F66" s="509">
        <f t="shared" si="0"/>
        <v>13000</v>
      </c>
      <c r="G66" s="510" t="s">
        <v>129</v>
      </c>
      <c r="H66" s="504" t="s">
        <v>859</v>
      </c>
      <c r="I66" s="130" t="str">
        <f>VLOOKUP(H66,Presupuesto!$B$11:$C$565,2,0)</f>
        <v>PRODUCTOS FARMACEUTICO Y MEDICINALES</v>
      </c>
      <c r="J66" s="216" t="s">
        <v>471</v>
      </c>
      <c r="K66" s="98" t="s">
        <v>412</v>
      </c>
      <c r="L66" s="141"/>
      <c r="M66" s="158"/>
      <c r="N66" s="123"/>
      <c r="O66" s="97"/>
      <c r="P66" s="97"/>
      <c r="Q66" s="97"/>
    </row>
    <row r="67" spans="3:17" s="444" customFormat="1" ht="23.25">
      <c r="C67" s="517" t="s">
        <v>1953</v>
      </c>
      <c r="D67" s="523">
        <v>100</v>
      </c>
      <c r="E67" s="508">
        <v>130</v>
      </c>
      <c r="F67" s="509">
        <f t="shared" si="0"/>
        <v>13000</v>
      </c>
      <c r="G67" s="510" t="s">
        <v>129</v>
      </c>
      <c r="H67" s="504" t="s">
        <v>859</v>
      </c>
      <c r="I67" s="130" t="str">
        <f>VLOOKUP(H67,Presupuesto!$B$11:$C$565,2,0)</f>
        <v>PRODUCTOS FARMACEUTICO Y MEDICINALES</v>
      </c>
      <c r="J67" s="216" t="s">
        <v>471</v>
      </c>
      <c r="K67" s="98" t="s">
        <v>412</v>
      </c>
      <c r="L67" s="141"/>
      <c r="M67" s="158"/>
      <c r="N67" s="123"/>
      <c r="O67" s="97"/>
      <c r="P67" s="97"/>
      <c r="Q67" s="97"/>
    </row>
    <row r="68" spans="3:17" s="444" customFormat="1" ht="23.25">
      <c r="C68" s="517" t="s">
        <v>1954</v>
      </c>
      <c r="D68" s="523">
        <v>30</v>
      </c>
      <c r="E68" s="508">
        <v>400</v>
      </c>
      <c r="F68" s="509">
        <f t="shared" si="0"/>
        <v>12000</v>
      </c>
      <c r="G68" s="510" t="s">
        <v>129</v>
      </c>
      <c r="H68" s="504" t="s">
        <v>859</v>
      </c>
      <c r="I68" s="130" t="str">
        <f>VLOOKUP(H68,Presupuesto!$B$11:$C$565,2,0)</f>
        <v>PRODUCTOS FARMACEUTICO Y MEDICINALES</v>
      </c>
      <c r="J68" s="216" t="s">
        <v>471</v>
      </c>
      <c r="K68" s="98" t="s">
        <v>412</v>
      </c>
      <c r="L68" s="141"/>
      <c r="M68" s="158"/>
      <c r="N68" s="123"/>
      <c r="O68" s="97"/>
      <c r="P68" s="97"/>
      <c r="Q68" s="97"/>
    </row>
    <row r="69" spans="3:17" s="444" customFormat="1" ht="23.25">
      <c r="C69" s="517" t="s">
        <v>1955</v>
      </c>
      <c r="D69" s="523">
        <v>30</v>
      </c>
      <c r="E69" s="508">
        <v>550</v>
      </c>
      <c r="F69" s="509">
        <f t="shared" si="0"/>
        <v>16500</v>
      </c>
      <c r="G69" s="510" t="s">
        <v>129</v>
      </c>
      <c r="H69" s="504" t="s">
        <v>859</v>
      </c>
      <c r="I69" s="130" t="str">
        <f>VLOOKUP(H69,Presupuesto!$B$11:$C$565,2,0)</f>
        <v>PRODUCTOS FARMACEUTICO Y MEDICINALES</v>
      </c>
      <c r="J69" s="216" t="s">
        <v>471</v>
      </c>
      <c r="K69" s="98" t="s">
        <v>412</v>
      </c>
      <c r="L69" s="141"/>
      <c r="M69" s="158"/>
      <c r="N69" s="123"/>
      <c r="O69" s="97"/>
      <c r="P69" s="97"/>
      <c r="Q69" s="97"/>
    </row>
    <row r="70" spans="3:17" s="444" customFormat="1" ht="23.25">
      <c r="C70" s="517" t="s">
        <v>1956</v>
      </c>
      <c r="D70" s="528">
        <v>2000</v>
      </c>
      <c r="E70" s="508">
        <v>80</v>
      </c>
      <c r="F70" s="509">
        <f t="shared" si="0"/>
        <v>160000</v>
      </c>
      <c r="G70" s="510" t="s">
        <v>129</v>
      </c>
      <c r="H70" s="504" t="s">
        <v>859</v>
      </c>
      <c r="I70" s="130" t="str">
        <f>VLOOKUP(H70,Presupuesto!$B$11:$C$565,2,0)</f>
        <v>PRODUCTOS FARMACEUTICO Y MEDICINALES</v>
      </c>
      <c r="J70" s="216" t="s">
        <v>471</v>
      </c>
      <c r="K70" s="98" t="s">
        <v>412</v>
      </c>
      <c r="L70" s="141"/>
      <c r="M70" s="158"/>
      <c r="N70" s="123"/>
      <c r="O70" s="97"/>
      <c r="P70" s="97"/>
      <c r="Q70" s="97"/>
    </row>
    <row r="71" spans="3:17" s="444" customFormat="1" ht="23.25">
      <c r="C71" s="517" t="s">
        <v>1957</v>
      </c>
      <c r="D71" s="528">
        <v>170</v>
      </c>
      <c r="E71" s="508">
        <v>200</v>
      </c>
      <c r="F71" s="509">
        <f t="shared" si="0"/>
        <v>34000</v>
      </c>
      <c r="G71" s="510" t="s">
        <v>129</v>
      </c>
      <c r="H71" s="504" t="s">
        <v>859</v>
      </c>
      <c r="I71" s="130" t="str">
        <f>VLOOKUP(H71,Presupuesto!$B$11:$C$565,2,0)</f>
        <v>PRODUCTOS FARMACEUTICO Y MEDICINALES</v>
      </c>
      <c r="J71" s="216" t="s">
        <v>471</v>
      </c>
      <c r="K71" s="98" t="s">
        <v>412</v>
      </c>
      <c r="L71" s="141"/>
      <c r="M71" s="158"/>
      <c r="N71" s="123"/>
      <c r="O71" s="97"/>
      <c r="P71" s="97"/>
      <c r="Q71" s="97"/>
    </row>
    <row r="72" spans="3:17" s="444" customFormat="1" ht="23.25">
      <c r="C72" s="517" t="s">
        <v>1958</v>
      </c>
      <c r="D72" s="528">
        <v>100</v>
      </c>
      <c r="E72" s="508">
        <v>155</v>
      </c>
      <c r="F72" s="509">
        <f t="shared" si="0"/>
        <v>15500</v>
      </c>
      <c r="G72" s="510" t="s">
        <v>129</v>
      </c>
      <c r="H72" s="504" t="s">
        <v>859</v>
      </c>
      <c r="I72" s="130" t="str">
        <f>VLOOKUP(H72,Presupuesto!$B$11:$C$565,2,0)</f>
        <v>PRODUCTOS FARMACEUTICO Y MEDICINALES</v>
      </c>
      <c r="J72" s="216" t="s">
        <v>471</v>
      </c>
      <c r="K72" s="98" t="s">
        <v>412</v>
      </c>
      <c r="L72" s="141"/>
      <c r="M72" s="158"/>
      <c r="N72" s="123"/>
      <c r="O72" s="97"/>
      <c r="P72" s="97"/>
      <c r="Q72" s="97"/>
    </row>
    <row r="73" spans="3:17" s="444" customFormat="1" ht="23.25">
      <c r="C73" s="517" t="s">
        <v>1959</v>
      </c>
      <c r="D73" s="528">
        <v>50</v>
      </c>
      <c r="E73" s="508">
        <v>170</v>
      </c>
      <c r="F73" s="509">
        <f t="shared" si="0"/>
        <v>8500</v>
      </c>
      <c r="G73" s="510" t="s">
        <v>129</v>
      </c>
      <c r="H73" s="504" t="s">
        <v>859</v>
      </c>
      <c r="I73" s="130" t="str">
        <f>VLOOKUP(H73,Presupuesto!$B$11:$C$565,2,0)</f>
        <v>PRODUCTOS FARMACEUTICO Y MEDICINALES</v>
      </c>
      <c r="J73" s="216" t="s">
        <v>471</v>
      </c>
      <c r="K73" s="98" t="s">
        <v>412</v>
      </c>
      <c r="L73" s="141"/>
      <c r="M73" s="158"/>
      <c r="N73" s="123"/>
      <c r="O73" s="97"/>
      <c r="P73" s="97"/>
      <c r="Q73" s="97"/>
    </row>
    <row r="74" spans="3:17" s="444" customFormat="1" ht="23.25">
      <c r="C74" s="517" t="s">
        <v>1960</v>
      </c>
      <c r="D74" s="523">
        <v>30</v>
      </c>
      <c r="E74" s="508">
        <v>350</v>
      </c>
      <c r="F74" s="509">
        <f t="shared" si="0"/>
        <v>10500</v>
      </c>
      <c r="G74" s="510" t="s">
        <v>129</v>
      </c>
      <c r="H74" s="504" t="s">
        <v>859</v>
      </c>
      <c r="I74" s="130" t="str">
        <f>VLOOKUP(H74,Presupuesto!$B$11:$C$565,2,0)</f>
        <v>PRODUCTOS FARMACEUTICO Y MEDICINALES</v>
      </c>
      <c r="J74" s="216" t="s">
        <v>471</v>
      </c>
      <c r="K74" s="98" t="s">
        <v>412</v>
      </c>
      <c r="L74" s="141"/>
      <c r="M74" s="158"/>
      <c r="N74" s="123"/>
      <c r="O74" s="97"/>
      <c r="P74" s="97"/>
      <c r="Q74" s="97"/>
    </row>
    <row r="75" spans="3:17" s="444" customFormat="1" ht="23.25">
      <c r="C75" s="517" t="s">
        <v>1961</v>
      </c>
      <c r="D75" s="523">
        <v>1000</v>
      </c>
      <c r="E75" s="508">
        <v>350</v>
      </c>
      <c r="F75" s="509">
        <f t="shared" si="0"/>
        <v>350000</v>
      </c>
      <c r="G75" s="510" t="s">
        <v>129</v>
      </c>
      <c r="H75" s="504" t="s">
        <v>859</v>
      </c>
      <c r="I75" s="130" t="str">
        <f>VLOOKUP(H75,Presupuesto!$B$11:$C$565,2,0)</f>
        <v>PRODUCTOS FARMACEUTICO Y MEDICINALES</v>
      </c>
      <c r="J75" s="216" t="s">
        <v>471</v>
      </c>
      <c r="K75" s="98" t="s">
        <v>412</v>
      </c>
      <c r="L75" s="141"/>
      <c r="M75" s="158"/>
      <c r="N75" s="123"/>
      <c r="O75" s="97"/>
      <c r="P75" s="97"/>
      <c r="Q75" s="97"/>
    </row>
    <row r="76" spans="3:17" s="444" customFormat="1" ht="23.25">
      <c r="C76" s="517" t="s">
        <v>1962</v>
      </c>
      <c r="D76" s="524">
        <v>200</v>
      </c>
      <c r="E76" s="508">
        <v>430</v>
      </c>
      <c r="F76" s="509">
        <f t="shared" si="0"/>
        <v>86000</v>
      </c>
      <c r="G76" s="510" t="s">
        <v>129</v>
      </c>
      <c r="H76" s="504" t="s">
        <v>859</v>
      </c>
      <c r="I76" s="130" t="str">
        <f>VLOOKUP(H76,Presupuesto!$B$11:$C$565,2,0)</f>
        <v>PRODUCTOS FARMACEUTICO Y MEDICINALES</v>
      </c>
      <c r="J76" s="216" t="s">
        <v>471</v>
      </c>
      <c r="K76" s="98" t="s">
        <v>412</v>
      </c>
      <c r="L76" s="141"/>
      <c r="M76" s="158"/>
      <c r="N76" s="123"/>
      <c r="O76" s="97"/>
      <c r="P76" s="97"/>
      <c r="Q76" s="97"/>
    </row>
    <row r="77" spans="3:17" s="444" customFormat="1" ht="23.25">
      <c r="C77" s="517" t="s">
        <v>1963</v>
      </c>
      <c r="D77" s="524">
        <v>200</v>
      </c>
      <c r="E77" s="508">
        <v>550</v>
      </c>
      <c r="F77" s="509">
        <f t="shared" si="0"/>
        <v>110000</v>
      </c>
      <c r="G77" s="510" t="s">
        <v>129</v>
      </c>
      <c r="H77" s="504" t="s">
        <v>859</v>
      </c>
      <c r="I77" s="130" t="str">
        <f>VLOOKUP(H77,Presupuesto!$B$11:$C$565,2,0)</f>
        <v>PRODUCTOS FARMACEUTICO Y MEDICINALES</v>
      </c>
      <c r="J77" s="216" t="s">
        <v>471</v>
      </c>
      <c r="K77" s="98" t="s">
        <v>412</v>
      </c>
      <c r="L77" s="141"/>
      <c r="M77" s="158"/>
      <c r="N77" s="123"/>
      <c r="O77" s="97"/>
      <c r="P77" s="97"/>
      <c r="Q77" s="97"/>
    </row>
    <row r="78" spans="3:17" s="444" customFormat="1" ht="23.25">
      <c r="C78" s="517" t="s">
        <v>1964</v>
      </c>
      <c r="D78" s="524">
        <v>50</v>
      </c>
      <c r="E78" s="508">
        <v>360</v>
      </c>
      <c r="F78" s="509">
        <f t="shared" si="0"/>
        <v>18000</v>
      </c>
      <c r="G78" s="510" t="s">
        <v>129</v>
      </c>
      <c r="H78" s="504" t="s">
        <v>859</v>
      </c>
      <c r="I78" s="130" t="str">
        <f>VLOOKUP(H78,Presupuesto!$B$11:$C$565,2,0)</f>
        <v>PRODUCTOS FARMACEUTICO Y MEDICINALES</v>
      </c>
      <c r="J78" s="216" t="s">
        <v>471</v>
      </c>
      <c r="K78" s="98" t="s">
        <v>412</v>
      </c>
      <c r="L78" s="141"/>
      <c r="M78" s="158"/>
      <c r="N78" s="123"/>
      <c r="O78" s="97"/>
      <c r="P78" s="97"/>
      <c r="Q78" s="97"/>
    </row>
    <row r="79" spans="3:17" s="444" customFormat="1" ht="23.25">
      <c r="C79" s="517" t="s">
        <v>1965</v>
      </c>
      <c r="D79" s="524">
        <v>20</v>
      </c>
      <c r="E79" s="508">
        <v>360</v>
      </c>
      <c r="F79" s="509">
        <f t="shared" si="0"/>
        <v>7200</v>
      </c>
      <c r="G79" s="510" t="s">
        <v>129</v>
      </c>
      <c r="H79" s="504" t="s">
        <v>859</v>
      </c>
      <c r="I79" s="130" t="str">
        <f>VLOOKUP(H79,Presupuesto!$B$11:$C$565,2,0)</f>
        <v>PRODUCTOS FARMACEUTICO Y MEDICINALES</v>
      </c>
      <c r="J79" s="216" t="s">
        <v>471</v>
      </c>
      <c r="K79" s="98" t="s">
        <v>412</v>
      </c>
      <c r="L79" s="141"/>
      <c r="M79" s="158"/>
      <c r="N79" s="123"/>
      <c r="O79" s="97"/>
      <c r="P79" s="97"/>
      <c r="Q79" s="97"/>
    </row>
    <row r="80" spans="3:17" s="444" customFormat="1" ht="23.25">
      <c r="C80" s="517" t="s">
        <v>1966</v>
      </c>
      <c r="D80" s="524">
        <v>10</v>
      </c>
      <c r="E80" s="508">
        <v>450</v>
      </c>
      <c r="F80" s="509">
        <f t="shared" si="0"/>
        <v>4500</v>
      </c>
      <c r="G80" s="510" t="s">
        <v>129</v>
      </c>
      <c r="H80" s="506" t="s">
        <v>856</v>
      </c>
      <c r="I80" s="130" t="str">
        <f>VLOOKUP(H80,Presupuesto!$B$11:$C$565,2,0)</f>
        <v>ELEMENTOS Y COMPUESTOS QUIMICOS</v>
      </c>
      <c r="J80" s="216" t="s">
        <v>471</v>
      </c>
      <c r="K80" s="98" t="s">
        <v>412</v>
      </c>
      <c r="L80" s="141"/>
      <c r="M80" s="158"/>
      <c r="N80" s="123"/>
      <c r="O80" s="97"/>
      <c r="P80" s="97"/>
      <c r="Q80" s="97"/>
    </row>
    <row r="81" spans="3:17" s="444" customFormat="1" ht="23.25">
      <c r="C81" s="517" t="s">
        <v>1967</v>
      </c>
      <c r="D81" s="523">
        <v>20</v>
      </c>
      <c r="E81" s="508">
        <v>70</v>
      </c>
      <c r="F81" s="509">
        <f t="shared" si="0"/>
        <v>1400</v>
      </c>
      <c r="G81" s="510" t="s">
        <v>129</v>
      </c>
      <c r="H81" s="504" t="s">
        <v>952</v>
      </c>
      <c r="I81" s="130" t="str">
        <f>VLOOKUP(H81,Presupuesto!$B$11:$C$565,2,0)</f>
        <v>INSTRUMENTOS MEDICOS QUIRURGICOS MENOR Y DE LABORATORIO</v>
      </c>
      <c r="J81" s="216" t="s">
        <v>471</v>
      </c>
      <c r="K81" s="98" t="s">
        <v>412</v>
      </c>
      <c r="L81" s="141"/>
      <c r="M81" s="158"/>
      <c r="N81" s="123"/>
      <c r="O81" s="97"/>
      <c r="P81" s="97"/>
      <c r="Q81" s="97"/>
    </row>
    <row r="82" spans="3:17" s="444" customFormat="1" ht="23.25">
      <c r="C82" s="517" t="s">
        <v>1968</v>
      </c>
      <c r="D82" s="523">
        <v>15</v>
      </c>
      <c r="E82" s="508">
        <v>1028</v>
      </c>
      <c r="F82" s="509">
        <f t="shared" si="0"/>
        <v>15420</v>
      </c>
      <c r="G82" s="510" t="s">
        <v>129</v>
      </c>
      <c r="H82" s="504" t="s">
        <v>859</v>
      </c>
      <c r="I82" s="130" t="str">
        <f>VLOOKUP(H82,Presupuesto!$B$11:$C$565,2,0)</f>
        <v>PRODUCTOS FARMACEUTICO Y MEDICINALES</v>
      </c>
      <c r="J82" s="216" t="s">
        <v>471</v>
      </c>
      <c r="K82" s="98" t="s">
        <v>412</v>
      </c>
      <c r="L82" s="141"/>
      <c r="M82" s="158"/>
      <c r="N82" s="123"/>
      <c r="O82" s="97"/>
      <c r="P82" s="97"/>
      <c r="Q82" s="97"/>
    </row>
    <row r="83" spans="3:17" s="444" customFormat="1" ht="23.25">
      <c r="C83" s="517" t="s">
        <v>1969</v>
      </c>
      <c r="D83" s="523">
        <v>100</v>
      </c>
      <c r="E83" s="508">
        <v>600</v>
      </c>
      <c r="F83" s="509">
        <f t="shared" si="0"/>
        <v>60000</v>
      </c>
      <c r="G83" s="510" t="s">
        <v>129</v>
      </c>
      <c r="H83" s="504" t="s">
        <v>859</v>
      </c>
      <c r="I83" s="130" t="str">
        <f>VLOOKUP(H83,Presupuesto!$B$11:$C$565,2,0)</f>
        <v>PRODUCTOS FARMACEUTICO Y MEDICINALES</v>
      </c>
      <c r="J83" s="216" t="s">
        <v>471</v>
      </c>
      <c r="K83" s="98" t="s">
        <v>412</v>
      </c>
      <c r="L83" s="141"/>
      <c r="M83" s="158"/>
      <c r="N83" s="123"/>
      <c r="O83" s="97"/>
      <c r="P83" s="97"/>
      <c r="Q83" s="97"/>
    </row>
    <row r="84" spans="3:17" s="444" customFormat="1" ht="23.25">
      <c r="C84" s="517" t="s">
        <v>1970</v>
      </c>
      <c r="D84" s="524">
        <v>100</v>
      </c>
      <c r="E84" s="508">
        <v>925</v>
      </c>
      <c r="F84" s="509">
        <f t="shared" si="0"/>
        <v>92500</v>
      </c>
      <c r="G84" s="510" t="s">
        <v>129</v>
      </c>
      <c r="H84" s="504" t="s">
        <v>859</v>
      </c>
      <c r="I84" s="130" t="str">
        <f>VLOOKUP(H84,Presupuesto!$B$11:$C$565,2,0)</f>
        <v>PRODUCTOS FARMACEUTICO Y MEDICINALES</v>
      </c>
      <c r="J84" s="216" t="s">
        <v>471</v>
      </c>
      <c r="K84" s="98" t="s">
        <v>412</v>
      </c>
      <c r="L84" s="141"/>
      <c r="M84" s="158"/>
      <c r="N84" s="123"/>
      <c r="O84" s="97"/>
      <c r="P84" s="97"/>
      <c r="Q84" s="97"/>
    </row>
    <row r="85" spans="3:17" s="444" customFormat="1" ht="23.25">
      <c r="C85" s="517" t="s">
        <v>1971</v>
      </c>
      <c r="D85" s="524">
        <v>150</v>
      </c>
      <c r="E85" s="508">
        <v>150</v>
      </c>
      <c r="F85" s="509">
        <f t="shared" si="0"/>
        <v>22500</v>
      </c>
      <c r="G85" s="510" t="s">
        <v>129</v>
      </c>
      <c r="H85" s="504" t="s">
        <v>859</v>
      </c>
      <c r="I85" s="130" t="str">
        <f>VLOOKUP(H85,Presupuesto!$B$11:$C$565,2,0)</f>
        <v>PRODUCTOS FARMACEUTICO Y MEDICINALES</v>
      </c>
      <c r="J85" s="216" t="s">
        <v>471</v>
      </c>
      <c r="K85" s="98" t="s">
        <v>412</v>
      </c>
      <c r="L85" s="141"/>
      <c r="M85" s="158"/>
      <c r="N85" s="123"/>
      <c r="O85" s="97"/>
      <c r="P85" s="97"/>
      <c r="Q85" s="97"/>
    </row>
    <row r="86" spans="3:17" s="444" customFormat="1" ht="23.25">
      <c r="C86" s="517" t="s">
        <v>1972</v>
      </c>
      <c r="D86" s="524">
        <v>50</v>
      </c>
      <c r="E86" s="508">
        <v>150</v>
      </c>
      <c r="F86" s="509">
        <f t="shared" si="0"/>
        <v>7500</v>
      </c>
      <c r="G86" s="510" t="s">
        <v>129</v>
      </c>
      <c r="H86" s="504" t="s">
        <v>859</v>
      </c>
      <c r="I86" s="130" t="str">
        <f>VLOOKUP(H86,Presupuesto!$B$11:$C$565,2,0)</f>
        <v>PRODUCTOS FARMACEUTICO Y MEDICINALES</v>
      </c>
      <c r="J86" s="216" t="s">
        <v>471</v>
      </c>
      <c r="K86" s="98" t="s">
        <v>412</v>
      </c>
      <c r="L86" s="141"/>
      <c r="M86" s="158"/>
      <c r="N86" s="123"/>
      <c r="O86" s="97"/>
      <c r="P86" s="97"/>
      <c r="Q86" s="97"/>
    </row>
    <row r="87" spans="3:17" s="444" customFormat="1" ht="23.25">
      <c r="C87" s="517" t="s">
        <v>1973</v>
      </c>
      <c r="D87" s="524">
        <v>50</v>
      </c>
      <c r="E87" s="508">
        <v>150</v>
      </c>
      <c r="F87" s="509">
        <f t="shared" si="0"/>
        <v>7500</v>
      </c>
      <c r="G87" s="510" t="s">
        <v>129</v>
      </c>
      <c r="H87" s="504" t="s">
        <v>859</v>
      </c>
      <c r="I87" s="130" t="str">
        <f>VLOOKUP(H87,Presupuesto!$B$11:$C$565,2,0)</f>
        <v>PRODUCTOS FARMACEUTICO Y MEDICINALES</v>
      </c>
      <c r="J87" s="216" t="s">
        <v>471</v>
      </c>
      <c r="K87" s="98" t="s">
        <v>412</v>
      </c>
      <c r="L87" s="141"/>
      <c r="M87" s="158"/>
      <c r="N87" s="123"/>
      <c r="O87" s="97"/>
      <c r="P87" s="97"/>
      <c r="Q87" s="97"/>
    </row>
    <row r="88" spans="3:17" s="444" customFormat="1" ht="23.25">
      <c r="C88" s="517" t="s">
        <v>1974</v>
      </c>
      <c r="D88" s="524">
        <v>80</v>
      </c>
      <c r="E88" s="508">
        <v>400</v>
      </c>
      <c r="F88" s="509">
        <f t="shared" si="0"/>
        <v>32000</v>
      </c>
      <c r="G88" s="510" t="s">
        <v>129</v>
      </c>
      <c r="H88" s="504" t="s">
        <v>859</v>
      </c>
      <c r="I88" s="130" t="str">
        <f>VLOOKUP(H88,Presupuesto!$B$11:$C$565,2,0)</f>
        <v>PRODUCTOS FARMACEUTICO Y MEDICINALES</v>
      </c>
      <c r="J88" s="216" t="s">
        <v>471</v>
      </c>
      <c r="K88" s="98" t="s">
        <v>412</v>
      </c>
      <c r="L88" s="141"/>
      <c r="M88" s="158"/>
      <c r="N88" s="123"/>
      <c r="O88" s="97"/>
      <c r="P88" s="97"/>
      <c r="Q88" s="97"/>
    </row>
    <row r="89" spans="3:17" s="444" customFormat="1" ht="23.25">
      <c r="C89" s="517" t="s">
        <v>1975</v>
      </c>
      <c r="D89" s="524">
        <v>100</v>
      </c>
      <c r="E89" s="508">
        <v>50</v>
      </c>
      <c r="F89" s="509">
        <f t="shared" si="0"/>
        <v>5000</v>
      </c>
      <c r="G89" s="510" t="s">
        <v>129</v>
      </c>
      <c r="H89" s="504" t="s">
        <v>859</v>
      </c>
      <c r="I89" s="130" t="str">
        <f>VLOOKUP(H89,Presupuesto!$B$11:$C$565,2,0)</f>
        <v>PRODUCTOS FARMACEUTICO Y MEDICINALES</v>
      </c>
      <c r="J89" s="216" t="s">
        <v>471</v>
      </c>
      <c r="K89" s="98" t="s">
        <v>412</v>
      </c>
      <c r="L89" s="141"/>
      <c r="M89" s="158"/>
      <c r="N89" s="123"/>
      <c r="O89" s="97"/>
      <c r="P89" s="97"/>
      <c r="Q89" s="97"/>
    </row>
    <row r="90" spans="3:17" s="444" customFormat="1" ht="23.25">
      <c r="C90" s="517" t="s">
        <v>1976</v>
      </c>
      <c r="D90" s="524">
        <v>100</v>
      </c>
      <c r="E90" s="508">
        <v>60</v>
      </c>
      <c r="F90" s="509">
        <f t="shared" si="0"/>
        <v>6000</v>
      </c>
      <c r="G90" s="510" t="s">
        <v>129</v>
      </c>
      <c r="H90" s="504" t="s">
        <v>859</v>
      </c>
      <c r="I90" s="130" t="str">
        <f>VLOOKUP(H90,Presupuesto!$B$11:$C$565,2,0)</f>
        <v>PRODUCTOS FARMACEUTICO Y MEDICINALES</v>
      </c>
      <c r="J90" s="216" t="s">
        <v>471</v>
      </c>
      <c r="K90" s="98" t="s">
        <v>412</v>
      </c>
      <c r="L90" s="141"/>
      <c r="M90" s="158"/>
      <c r="N90" s="123"/>
      <c r="O90" s="97"/>
      <c r="P90" s="97"/>
      <c r="Q90" s="97"/>
    </row>
    <row r="91" spans="3:17" s="444" customFormat="1" ht="23.25">
      <c r="C91" s="517" t="s">
        <v>1977</v>
      </c>
      <c r="D91" s="524">
        <v>12</v>
      </c>
      <c r="E91" s="508">
        <v>800</v>
      </c>
      <c r="F91" s="509">
        <f t="shared" si="0"/>
        <v>9600</v>
      </c>
      <c r="G91" s="510" t="s">
        <v>129</v>
      </c>
      <c r="H91" s="504" t="s">
        <v>859</v>
      </c>
      <c r="I91" s="130" t="str">
        <f>VLOOKUP(H91,Presupuesto!$B$11:$C$565,2,0)</f>
        <v>PRODUCTOS FARMACEUTICO Y MEDICINALES</v>
      </c>
      <c r="J91" s="216" t="s">
        <v>471</v>
      </c>
      <c r="K91" s="98" t="s">
        <v>412</v>
      </c>
      <c r="L91" s="141"/>
      <c r="M91" s="158"/>
      <c r="N91" s="123"/>
      <c r="O91" s="97"/>
      <c r="P91" s="97"/>
      <c r="Q91" s="97"/>
    </row>
    <row r="92" spans="3:17" s="444" customFormat="1" ht="23.25">
      <c r="C92" s="517" t="s">
        <v>1978</v>
      </c>
      <c r="D92" s="529">
        <v>350</v>
      </c>
      <c r="E92" s="508">
        <v>300</v>
      </c>
      <c r="F92" s="509">
        <f t="shared" si="0"/>
        <v>105000</v>
      </c>
      <c r="G92" s="510" t="s">
        <v>129</v>
      </c>
      <c r="H92" s="507" t="s">
        <v>859</v>
      </c>
      <c r="I92" s="130" t="str">
        <f>VLOOKUP(H92,Presupuesto!$B$11:$C$565,2,0)</f>
        <v>PRODUCTOS FARMACEUTICO Y MEDICINALES</v>
      </c>
      <c r="J92" s="216" t="s">
        <v>471</v>
      </c>
      <c r="K92" s="98" t="s">
        <v>412</v>
      </c>
      <c r="L92" s="141"/>
      <c r="M92" s="158"/>
      <c r="N92" s="123"/>
      <c r="O92" s="97"/>
      <c r="P92" s="97"/>
      <c r="Q92" s="97"/>
    </row>
    <row r="93" spans="3:17" s="444" customFormat="1" ht="23.25">
      <c r="C93" s="517" t="s">
        <v>1979</v>
      </c>
      <c r="D93" s="524">
        <v>350</v>
      </c>
      <c r="E93" s="508">
        <v>300</v>
      </c>
      <c r="F93" s="509">
        <f t="shared" si="0"/>
        <v>105000</v>
      </c>
      <c r="G93" s="510" t="s">
        <v>129</v>
      </c>
      <c r="H93" s="504" t="s">
        <v>859</v>
      </c>
      <c r="I93" s="130" t="str">
        <f>VLOOKUP(H93,Presupuesto!$B$11:$C$565,2,0)</f>
        <v>PRODUCTOS FARMACEUTICO Y MEDICINALES</v>
      </c>
      <c r="J93" s="216" t="s">
        <v>471</v>
      </c>
      <c r="K93" s="98" t="s">
        <v>412</v>
      </c>
      <c r="L93" s="141"/>
      <c r="M93" s="158"/>
      <c r="N93" s="123"/>
      <c r="O93" s="97"/>
      <c r="P93" s="97"/>
      <c r="Q93" s="97"/>
    </row>
    <row r="94" spans="3:17" s="444" customFormat="1" ht="23.25">
      <c r="C94" s="517" t="s">
        <v>1980</v>
      </c>
      <c r="D94" s="524">
        <v>6</v>
      </c>
      <c r="E94" s="508">
        <v>400</v>
      </c>
      <c r="F94" s="509">
        <f t="shared" si="0"/>
        <v>2400</v>
      </c>
      <c r="G94" s="510" t="s">
        <v>129</v>
      </c>
      <c r="H94" s="504" t="s">
        <v>859</v>
      </c>
      <c r="I94" s="130" t="str">
        <f>VLOOKUP(H94,Presupuesto!$B$11:$C$565,2,0)</f>
        <v>PRODUCTOS FARMACEUTICO Y MEDICINALES</v>
      </c>
      <c r="J94" s="216" t="s">
        <v>471</v>
      </c>
      <c r="K94" s="98" t="s">
        <v>412</v>
      </c>
      <c r="L94" s="141"/>
      <c r="M94" s="158"/>
      <c r="N94" s="123"/>
      <c r="O94" s="97"/>
      <c r="P94" s="97"/>
      <c r="Q94" s="97"/>
    </row>
    <row r="95" spans="3:17" s="444" customFormat="1" ht="23.25">
      <c r="C95" s="517" t="s">
        <v>1981</v>
      </c>
      <c r="D95" s="530">
        <v>4</v>
      </c>
      <c r="E95" s="508">
        <v>400</v>
      </c>
      <c r="F95" s="509">
        <f t="shared" si="0"/>
        <v>1600</v>
      </c>
      <c r="G95" s="510" t="s">
        <v>129</v>
      </c>
      <c r="H95" s="504" t="s">
        <v>859</v>
      </c>
      <c r="I95" s="130" t="str">
        <f>VLOOKUP(H95,Presupuesto!$B$11:$C$565,2,0)</f>
        <v>PRODUCTOS FARMACEUTICO Y MEDICINALES</v>
      </c>
      <c r="J95" s="216" t="s">
        <v>471</v>
      </c>
      <c r="K95" s="98" t="s">
        <v>412</v>
      </c>
      <c r="L95" s="141"/>
      <c r="M95" s="158"/>
      <c r="N95" s="123"/>
      <c r="O95" s="97"/>
      <c r="P95" s="97"/>
      <c r="Q95" s="97"/>
    </row>
    <row r="96" spans="3:17" s="444" customFormat="1" ht="23.25">
      <c r="C96" s="517" t="s">
        <v>1982</v>
      </c>
      <c r="D96" s="531">
        <v>200</v>
      </c>
      <c r="E96" s="508">
        <v>230</v>
      </c>
      <c r="F96" s="509">
        <f t="shared" si="0"/>
        <v>46000</v>
      </c>
      <c r="G96" s="510" t="s">
        <v>129</v>
      </c>
      <c r="H96" s="504" t="s">
        <v>859</v>
      </c>
      <c r="I96" s="130" t="str">
        <f>VLOOKUP(H96,Presupuesto!$B$11:$C$565,2,0)</f>
        <v>PRODUCTOS FARMACEUTICO Y MEDICINALES</v>
      </c>
      <c r="J96" s="216" t="s">
        <v>471</v>
      </c>
      <c r="K96" s="98" t="s">
        <v>412</v>
      </c>
      <c r="L96" s="141"/>
      <c r="M96" s="158"/>
      <c r="N96" s="123"/>
      <c r="O96" s="97"/>
      <c r="P96" s="97"/>
      <c r="Q96" s="97"/>
    </row>
    <row r="97" spans="3:17" s="444" customFormat="1" ht="23.25">
      <c r="C97" s="517" t="s">
        <v>1983</v>
      </c>
      <c r="D97" s="531">
        <v>8</v>
      </c>
      <c r="E97" s="508">
        <v>2250</v>
      </c>
      <c r="F97" s="509">
        <f t="shared" si="0"/>
        <v>18000</v>
      </c>
      <c r="G97" s="510" t="s">
        <v>129</v>
      </c>
      <c r="H97" s="504" t="s">
        <v>859</v>
      </c>
      <c r="I97" s="130" t="str">
        <f>VLOOKUP(H97,Presupuesto!$B$11:$C$565,2,0)</f>
        <v>PRODUCTOS FARMACEUTICO Y MEDICINALES</v>
      </c>
      <c r="J97" s="216" t="s">
        <v>471</v>
      </c>
      <c r="K97" s="98" t="s">
        <v>412</v>
      </c>
      <c r="L97" s="141"/>
      <c r="M97" s="158"/>
      <c r="N97" s="123"/>
      <c r="O97" s="97"/>
      <c r="P97" s="97"/>
      <c r="Q97" s="97"/>
    </row>
    <row r="98" spans="3:17" s="444" customFormat="1" ht="23.25">
      <c r="C98" s="517" t="s">
        <v>1984</v>
      </c>
      <c r="D98" s="523">
        <v>300</v>
      </c>
      <c r="E98" s="508">
        <v>160</v>
      </c>
      <c r="F98" s="509">
        <f t="shared" si="0"/>
        <v>48000</v>
      </c>
      <c r="G98" s="510" t="s">
        <v>129</v>
      </c>
      <c r="H98" s="504" t="s">
        <v>859</v>
      </c>
      <c r="I98" s="130" t="str">
        <f>VLOOKUP(H98,Presupuesto!$B$11:$C$565,2,0)</f>
        <v>PRODUCTOS FARMACEUTICO Y MEDICINALES</v>
      </c>
      <c r="J98" s="216" t="s">
        <v>471</v>
      </c>
      <c r="K98" s="98" t="s">
        <v>412</v>
      </c>
      <c r="L98" s="141"/>
      <c r="M98" s="158"/>
      <c r="N98" s="123"/>
      <c r="O98" s="97"/>
      <c r="P98" s="97"/>
      <c r="Q98" s="97"/>
    </row>
    <row r="99" spans="3:17" s="444" customFormat="1" ht="23.25">
      <c r="C99" s="517" t="s">
        <v>1985</v>
      </c>
      <c r="D99" s="524">
        <v>700</v>
      </c>
      <c r="E99" s="508">
        <v>140</v>
      </c>
      <c r="F99" s="509">
        <f t="shared" si="0"/>
        <v>98000</v>
      </c>
      <c r="G99" s="510" t="s">
        <v>129</v>
      </c>
      <c r="H99" s="504" t="s">
        <v>859</v>
      </c>
      <c r="I99" s="130" t="str">
        <f>VLOOKUP(H99,Presupuesto!$B$11:$C$565,2,0)</f>
        <v>PRODUCTOS FARMACEUTICO Y MEDICINALES</v>
      </c>
      <c r="J99" s="216" t="s">
        <v>471</v>
      </c>
      <c r="K99" s="98" t="s">
        <v>412</v>
      </c>
      <c r="L99" s="141"/>
      <c r="M99" s="158"/>
      <c r="N99" s="123"/>
      <c r="O99" s="97"/>
      <c r="P99" s="97"/>
      <c r="Q99" s="97"/>
    </row>
    <row r="100" spans="3:17" s="444" customFormat="1" ht="23.25">
      <c r="C100" s="517" t="s">
        <v>1986</v>
      </c>
      <c r="D100" s="524">
        <v>700</v>
      </c>
      <c r="E100" s="508">
        <v>140</v>
      </c>
      <c r="F100" s="509">
        <f t="shared" si="0"/>
        <v>98000</v>
      </c>
      <c r="G100" s="510" t="s">
        <v>129</v>
      </c>
      <c r="H100" s="504" t="s">
        <v>859</v>
      </c>
      <c r="I100" s="130" t="str">
        <f>VLOOKUP(H100,Presupuesto!$B$11:$C$565,2,0)</f>
        <v>PRODUCTOS FARMACEUTICO Y MEDICINALES</v>
      </c>
      <c r="J100" s="216" t="s">
        <v>471</v>
      </c>
      <c r="K100" s="98" t="s">
        <v>412</v>
      </c>
      <c r="L100" s="141"/>
      <c r="M100" s="158"/>
      <c r="N100" s="123"/>
      <c r="O100" s="97"/>
      <c r="P100" s="97"/>
      <c r="Q100" s="97"/>
    </row>
    <row r="101" spans="3:17" s="444" customFormat="1" ht="23.25">
      <c r="C101" s="517" t="s">
        <v>1987</v>
      </c>
      <c r="D101" s="524">
        <v>700</v>
      </c>
      <c r="E101" s="508">
        <v>140</v>
      </c>
      <c r="F101" s="509">
        <f t="shared" si="0"/>
        <v>98000</v>
      </c>
      <c r="G101" s="510" t="s">
        <v>129</v>
      </c>
      <c r="H101" s="504" t="s">
        <v>859</v>
      </c>
      <c r="I101" s="130" t="str">
        <f>VLOOKUP(H101,Presupuesto!$B$11:$C$565,2,0)</f>
        <v>PRODUCTOS FARMACEUTICO Y MEDICINALES</v>
      </c>
      <c r="J101" s="216" t="s">
        <v>471</v>
      </c>
      <c r="K101" s="98" t="s">
        <v>412</v>
      </c>
      <c r="L101" s="141"/>
      <c r="M101" s="158"/>
      <c r="N101" s="123"/>
      <c r="O101" s="97"/>
      <c r="P101" s="97"/>
      <c r="Q101" s="97"/>
    </row>
    <row r="102" spans="3:17" s="444" customFormat="1" ht="23.25">
      <c r="C102" s="517" t="s">
        <v>1988</v>
      </c>
      <c r="D102" s="524">
        <v>400</v>
      </c>
      <c r="E102" s="508">
        <v>140</v>
      </c>
      <c r="F102" s="509">
        <f t="shared" si="0"/>
        <v>56000</v>
      </c>
      <c r="G102" s="510" t="s">
        <v>129</v>
      </c>
      <c r="H102" s="504" t="s">
        <v>859</v>
      </c>
      <c r="I102" s="130" t="str">
        <f>VLOOKUP(H102,Presupuesto!$B$11:$C$565,2,0)</f>
        <v>PRODUCTOS FARMACEUTICO Y MEDICINALES</v>
      </c>
      <c r="J102" s="216" t="s">
        <v>471</v>
      </c>
      <c r="K102" s="98" t="s">
        <v>412</v>
      </c>
      <c r="L102" s="141"/>
      <c r="M102" s="158"/>
      <c r="N102" s="123"/>
      <c r="O102" s="97"/>
      <c r="P102" s="97"/>
      <c r="Q102" s="97"/>
    </row>
    <row r="103" spans="3:17" s="444" customFormat="1" ht="23.25">
      <c r="C103" s="517" t="s">
        <v>1989</v>
      </c>
      <c r="D103" s="524">
        <v>300</v>
      </c>
      <c r="E103" s="508">
        <v>150</v>
      </c>
      <c r="F103" s="509">
        <f t="shared" si="0"/>
        <v>45000</v>
      </c>
      <c r="G103" s="510" t="s">
        <v>129</v>
      </c>
      <c r="H103" s="504" t="s">
        <v>859</v>
      </c>
      <c r="I103" s="130" t="str">
        <f>VLOOKUP(H103,Presupuesto!$B$11:$C$565,2,0)</f>
        <v>PRODUCTOS FARMACEUTICO Y MEDICINALES</v>
      </c>
      <c r="J103" s="216" t="s">
        <v>471</v>
      </c>
      <c r="K103" s="98" t="s">
        <v>412</v>
      </c>
      <c r="L103" s="141"/>
      <c r="M103" s="158"/>
      <c r="N103" s="123"/>
      <c r="O103" s="97"/>
      <c r="P103" s="97"/>
      <c r="Q103" s="97"/>
    </row>
    <row r="104" spans="3:17" s="444" customFormat="1" ht="23.25">
      <c r="C104" s="517" t="s">
        <v>1990</v>
      </c>
      <c r="D104" s="524">
        <v>700</v>
      </c>
      <c r="E104" s="508">
        <v>120</v>
      </c>
      <c r="F104" s="509">
        <f t="shared" si="0"/>
        <v>84000</v>
      </c>
      <c r="G104" s="510" t="s">
        <v>129</v>
      </c>
      <c r="H104" s="504" t="s">
        <v>859</v>
      </c>
      <c r="I104" s="130" t="str">
        <f>VLOOKUP(H104,Presupuesto!$B$11:$C$565,2,0)</f>
        <v>PRODUCTOS FARMACEUTICO Y MEDICINALES</v>
      </c>
      <c r="J104" s="216" t="s">
        <v>471</v>
      </c>
      <c r="K104" s="98" t="s">
        <v>412</v>
      </c>
      <c r="L104" s="141"/>
      <c r="M104" s="158"/>
      <c r="N104" s="123"/>
      <c r="O104" s="97"/>
      <c r="P104" s="97"/>
      <c r="Q104" s="97"/>
    </row>
    <row r="105" spans="3:17" s="444" customFormat="1" ht="23.25">
      <c r="C105" s="517" t="s">
        <v>1991</v>
      </c>
      <c r="D105" s="531">
        <v>50</v>
      </c>
      <c r="E105" s="508">
        <v>120</v>
      </c>
      <c r="F105" s="509">
        <f t="shared" si="0"/>
        <v>6000</v>
      </c>
      <c r="G105" s="510" t="s">
        <v>129</v>
      </c>
      <c r="H105" s="504" t="s">
        <v>859</v>
      </c>
      <c r="I105" s="130" t="str">
        <f>VLOOKUP(H105,Presupuesto!$B$11:$C$565,2,0)</f>
        <v>PRODUCTOS FARMACEUTICO Y MEDICINALES</v>
      </c>
      <c r="J105" s="216" t="s">
        <v>471</v>
      </c>
      <c r="K105" s="98" t="s">
        <v>412</v>
      </c>
      <c r="L105" s="141"/>
      <c r="M105" s="158"/>
      <c r="N105" s="123"/>
      <c r="O105" s="97"/>
      <c r="P105" s="97"/>
      <c r="Q105" s="97"/>
    </row>
    <row r="106" spans="3:17" s="444" customFormat="1" ht="23.25">
      <c r="C106" s="517" t="s">
        <v>1992</v>
      </c>
      <c r="D106" s="531">
        <v>50</v>
      </c>
      <c r="E106" s="508">
        <v>120</v>
      </c>
      <c r="F106" s="509">
        <f t="shared" si="0"/>
        <v>6000</v>
      </c>
      <c r="G106" s="510" t="s">
        <v>129</v>
      </c>
      <c r="H106" s="504" t="s">
        <v>859</v>
      </c>
      <c r="I106" s="130" t="str">
        <f>VLOOKUP(H106,Presupuesto!$B$11:$C$565,2,0)</f>
        <v>PRODUCTOS FARMACEUTICO Y MEDICINALES</v>
      </c>
      <c r="J106" s="216" t="s">
        <v>471</v>
      </c>
      <c r="K106" s="98" t="s">
        <v>412</v>
      </c>
      <c r="L106" s="141"/>
      <c r="M106" s="158"/>
      <c r="N106" s="123"/>
      <c r="O106" s="97"/>
      <c r="P106" s="97"/>
      <c r="Q106" s="97"/>
    </row>
    <row r="107" spans="3:17" s="444" customFormat="1" ht="23.25">
      <c r="C107" s="517" t="s">
        <v>1993</v>
      </c>
      <c r="D107" s="530">
        <v>300</v>
      </c>
      <c r="E107" s="508">
        <v>10</v>
      </c>
      <c r="F107" s="509">
        <f t="shared" si="0"/>
        <v>3000</v>
      </c>
      <c r="G107" s="510" t="s">
        <v>129</v>
      </c>
      <c r="H107" s="504" t="s">
        <v>859</v>
      </c>
      <c r="I107" s="130" t="str">
        <f>VLOOKUP(H107,Presupuesto!$B$11:$C$565,2,0)</f>
        <v>PRODUCTOS FARMACEUTICO Y MEDICINALES</v>
      </c>
      <c r="J107" s="216" t="s">
        <v>471</v>
      </c>
      <c r="K107" s="98" t="s">
        <v>412</v>
      </c>
      <c r="L107" s="141"/>
      <c r="M107" s="158"/>
      <c r="N107" s="123"/>
      <c r="O107" s="97"/>
      <c r="P107" s="97"/>
      <c r="Q107" s="97"/>
    </row>
    <row r="108" spans="3:17" s="444" customFormat="1" ht="23.25">
      <c r="C108" s="517" t="s">
        <v>1994</v>
      </c>
      <c r="D108" s="530">
        <v>300</v>
      </c>
      <c r="E108" s="508">
        <v>20</v>
      </c>
      <c r="F108" s="509">
        <f t="shared" si="0"/>
        <v>6000</v>
      </c>
      <c r="G108" s="510" t="s">
        <v>129</v>
      </c>
      <c r="H108" s="504" t="s">
        <v>859</v>
      </c>
      <c r="I108" s="130" t="str">
        <f>VLOOKUP(H108,Presupuesto!$B$11:$C$565,2,0)</f>
        <v>PRODUCTOS FARMACEUTICO Y MEDICINALES</v>
      </c>
      <c r="J108" s="216" t="s">
        <v>471</v>
      </c>
      <c r="K108" s="98" t="s">
        <v>412</v>
      </c>
      <c r="L108" s="141"/>
      <c r="M108" s="158"/>
      <c r="N108" s="123"/>
      <c r="O108" s="97"/>
      <c r="P108" s="97"/>
      <c r="Q108" s="97"/>
    </row>
    <row r="109" spans="3:17" s="444" customFormat="1" ht="23.25">
      <c r="C109" s="517" t="s">
        <v>1995</v>
      </c>
      <c r="D109" s="530">
        <v>3000</v>
      </c>
      <c r="E109" s="508">
        <v>150</v>
      </c>
      <c r="F109" s="509">
        <f t="shared" si="0"/>
        <v>450000</v>
      </c>
      <c r="G109" s="510" t="s">
        <v>129</v>
      </c>
      <c r="H109" s="504" t="s">
        <v>859</v>
      </c>
      <c r="I109" s="130" t="str">
        <f>VLOOKUP(H109,Presupuesto!$B$11:$C$565,2,0)</f>
        <v>PRODUCTOS FARMACEUTICO Y MEDICINALES</v>
      </c>
      <c r="J109" s="216" t="s">
        <v>471</v>
      </c>
      <c r="K109" s="98" t="s">
        <v>412</v>
      </c>
      <c r="L109" s="141"/>
      <c r="M109" s="158"/>
      <c r="N109" s="123"/>
      <c r="O109" s="97"/>
      <c r="P109" s="97"/>
      <c r="Q109" s="97"/>
    </row>
    <row r="110" spans="3:17" s="444" customFormat="1" ht="23.25">
      <c r="C110" s="517" t="s">
        <v>1996</v>
      </c>
      <c r="D110" s="530">
        <v>300</v>
      </c>
      <c r="E110" s="508">
        <v>1100</v>
      </c>
      <c r="F110" s="509">
        <f t="shared" si="0"/>
        <v>330000</v>
      </c>
      <c r="G110" s="510" t="s">
        <v>129</v>
      </c>
      <c r="H110" s="504" t="s">
        <v>859</v>
      </c>
      <c r="I110" s="130" t="str">
        <f>VLOOKUP(H110,Presupuesto!$B$11:$C$565,2,0)</f>
        <v>PRODUCTOS FARMACEUTICO Y MEDICINALES</v>
      </c>
      <c r="J110" s="216" t="s">
        <v>471</v>
      </c>
      <c r="K110" s="98" t="s">
        <v>412</v>
      </c>
      <c r="L110" s="141"/>
      <c r="M110" s="158"/>
      <c r="N110" s="123"/>
      <c r="O110" s="97"/>
      <c r="P110" s="97"/>
      <c r="Q110" s="97"/>
    </row>
    <row r="111" spans="3:17" s="444" customFormat="1" ht="23.25">
      <c r="C111" s="517" t="s">
        <v>1997</v>
      </c>
      <c r="D111" s="530">
        <v>50</v>
      </c>
      <c r="E111" s="508">
        <v>400</v>
      </c>
      <c r="F111" s="509">
        <f t="shared" si="0"/>
        <v>20000</v>
      </c>
      <c r="G111" s="510" t="s">
        <v>129</v>
      </c>
      <c r="H111" s="504" t="s">
        <v>859</v>
      </c>
      <c r="I111" s="130" t="str">
        <f>VLOOKUP(H111,Presupuesto!$B$11:$C$565,2,0)</f>
        <v>PRODUCTOS FARMACEUTICO Y MEDICINALES</v>
      </c>
      <c r="J111" s="216" t="s">
        <v>471</v>
      </c>
      <c r="K111" s="98" t="s">
        <v>412</v>
      </c>
      <c r="L111" s="141"/>
      <c r="M111" s="158"/>
      <c r="N111" s="123"/>
      <c r="O111" s="97"/>
      <c r="P111" s="97"/>
      <c r="Q111" s="97"/>
    </row>
    <row r="112" spans="3:17" s="444" customFormat="1" ht="23.25">
      <c r="C112" s="517" t="s">
        <v>1998</v>
      </c>
      <c r="D112" s="530">
        <v>50</v>
      </c>
      <c r="E112" s="508">
        <v>400</v>
      </c>
      <c r="F112" s="509">
        <f t="shared" si="0"/>
        <v>20000</v>
      </c>
      <c r="G112" s="510" t="s">
        <v>129</v>
      </c>
      <c r="H112" s="504" t="s">
        <v>859</v>
      </c>
      <c r="I112" s="130" t="str">
        <f>VLOOKUP(H112,Presupuesto!$B$11:$C$565,2,0)</f>
        <v>PRODUCTOS FARMACEUTICO Y MEDICINALES</v>
      </c>
      <c r="J112" s="216" t="s">
        <v>471</v>
      </c>
      <c r="K112" s="98" t="s">
        <v>412</v>
      </c>
      <c r="L112" s="141"/>
      <c r="M112" s="158"/>
      <c r="N112" s="123"/>
      <c r="O112" s="97"/>
      <c r="P112" s="97"/>
      <c r="Q112" s="97"/>
    </row>
    <row r="113" spans="3:17" s="444" customFormat="1" ht="23.25">
      <c r="C113" s="517" t="s">
        <v>1999</v>
      </c>
      <c r="D113" s="530">
        <v>50</v>
      </c>
      <c r="E113" s="508">
        <v>400</v>
      </c>
      <c r="F113" s="509">
        <f t="shared" si="0"/>
        <v>20000</v>
      </c>
      <c r="G113" s="510" t="s">
        <v>129</v>
      </c>
      <c r="H113" s="504" t="s">
        <v>859</v>
      </c>
      <c r="I113" s="130" t="str">
        <f>VLOOKUP(H113,Presupuesto!$B$11:$C$565,2,0)</f>
        <v>PRODUCTOS FARMACEUTICO Y MEDICINALES</v>
      </c>
      <c r="J113" s="216" t="s">
        <v>471</v>
      </c>
      <c r="K113" s="98" t="s">
        <v>412</v>
      </c>
      <c r="L113" s="141"/>
      <c r="M113" s="158"/>
      <c r="N113" s="123"/>
      <c r="O113" s="97"/>
      <c r="P113" s="97"/>
      <c r="Q113" s="97"/>
    </row>
    <row r="114" spans="3:17" ht="23.25">
      <c r="C114" s="517" t="s">
        <v>2000</v>
      </c>
      <c r="D114" s="530">
        <v>50</v>
      </c>
      <c r="E114" s="508">
        <v>400</v>
      </c>
      <c r="F114" s="509">
        <f t="shared" si="0"/>
        <v>20000</v>
      </c>
      <c r="G114" s="510" t="s">
        <v>129</v>
      </c>
      <c r="H114" s="504" t="s">
        <v>859</v>
      </c>
      <c r="I114" s="130" t="str">
        <f>VLOOKUP(H114,Presupuesto!$B$11:$C$565,2,0)</f>
        <v>PRODUCTOS FARMACEUTICO Y MEDICINALES</v>
      </c>
      <c r="J114" s="216" t="s">
        <v>471</v>
      </c>
      <c r="K114" s="98" t="s">
        <v>412</v>
      </c>
      <c r="L114" s="141"/>
      <c r="M114" s="158"/>
      <c r="N114" s="123"/>
      <c r="O114" s="97">
        <f t="shared" si="1"/>
        <v>0</v>
      </c>
      <c r="P114" s="97">
        <f t="shared" si="2"/>
        <v>0</v>
      </c>
      <c r="Q114" s="97">
        <f t="shared" si="2"/>
        <v>0</v>
      </c>
    </row>
    <row r="115" spans="3:17" ht="23.25">
      <c r="C115" s="517" t="s">
        <v>2001</v>
      </c>
      <c r="D115" s="530">
        <v>50</v>
      </c>
      <c r="E115" s="508">
        <v>750</v>
      </c>
      <c r="F115" s="509">
        <f t="shared" si="0"/>
        <v>37500</v>
      </c>
      <c r="G115" s="510" t="s">
        <v>129</v>
      </c>
      <c r="H115" s="504" t="s">
        <v>859</v>
      </c>
      <c r="I115" s="130" t="str">
        <f>VLOOKUP(H115,Presupuesto!$B$11:$C$565,2,0)</f>
        <v>PRODUCTOS FARMACEUTICO Y MEDICINALES</v>
      </c>
      <c r="J115" s="216" t="s">
        <v>471</v>
      </c>
      <c r="K115" s="98" t="s">
        <v>412</v>
      </c>
      <c r="L115" s="141"/>
      <c r="M115" s="158"/>
      <c r="N115" s="123"/>
      <c r="O115" s="97">
        <f t="shared" si="1"/>
        <v>0</v>
      </c>
      <c r="P115" s="97">
        <f t="shared" si="2"/>
        <v>0</v>
      </c>
      <c r="Q115" s="97">
        <f t="shared" si="2"/>
        <v>0</v>
      </c>
    </row>
    <row r="116" spans="3:17" ht="23.25">
      <c r="C116" s="517" t="s">
        <v>2002</v>
      </c>
      <c r="D116" s="530">
        <v>50</v>
      </c>
      <c r="E116" s="508">
        <v>750</v>
      </c>
      <c r="F116" s="509">
        <f t="shared" si="0"/>
        <v>37500</v>
      </c>
      <c r="G116" s="510" t="s">
        <v>129</v>
      </c>
      <c r="H116" s="504" t="s">
        <v>859</v>
      </c>
      <c r="I116" s="130" t="str">
        <f>VLOOKUP(H116,Presupuesto!$B$11:$C$565,2,0)</f>
        <v>PRODUCTOS FARMACEUTICO Y MEDICINALES</v>
      </c>
      <c r="J116" s="216" t="s">
        <v>471</v>
      </c>
      <c r="K116" s="98" t="s">
        <v>412</v>
      </c>
      <c r="L116" s="141"/>
      <c r="M116" s="158"/>
      <c r="N116" s="123"/>
      <c r="O116" s="97">
        <f t="shared" si="1"/>
        <v>0</v>
      </c>
      <c r="P116" s="97">
        <f t="shared" si="2"/>
        <v>0</v>
      </c>
      <c r="Q116" s="97">
        <f t="shared" si="2"/>
        <v>0</v>
      </c>
    </row>
    <row r="117" spans="3:17" ht="23.25">
      <c r="C117" s="517" t="s">
        <v>2003</v>
      </c>
      <c r="D117" s="530">
        <v>50</v>
      </c>
      <c r="E117" s="508">
        <v>750</v>
      </c>
      <c r="F117" s="509">
        <f t="shared" si="0"/>
        <v>37500</v>
      </c>
      <c r="G117" s="510" t="s">
        <v>129</v>
      </c>
      <c r="H117" s="504" t="s">
        <v>859</v>
      </c>
      <c r="I117" s="130" t="str">
        <f>VLOOKUP(H117,Presupuesto!$B$11:$C$565,2,0)</f>
        <v>PRODUCTOS FARMACEUTICO Y MEDICINALES</v>
      </c>
      <c r="J117" s="216" t="s">
        <v>471</v>
      </c>
      <c r="K117" s="98" t="s">
        <v>412</v>
      </c>
      <c r="L117" s="141"/>
      <c r="M117" s="158"/>
      <c r="N117" s="123"/>
      <c r="O117" s="97">
        <f t="shared" si="1"/>
        <v>0</v>
      </c>
      <c r="P117" s="97">
        <f t="shared" si="2"/>
        <v>0</v>
      </c>
      <c r="Q117" s="97">
        <f t="shared" si="2"/>
        <v>0</v>
      </c>
    </row>
    <row r="118" spans="3:17" ht="23.25">
      <c r="C118" s="517" t="s">
        <v>2004</v>
      </c>
      <c r="D118" s="530">
        <v>50</v>
      </c>
      <c r="E118" s="508">
        <v>750</v>
      </c>
      <c r="F118" s="509">
        <f t="shared" si="0"/>
        <v>37500</v>
      </c>
      <c r="G118" s="510" t="s">
        <v>129</v>
      </c>
      <c r="H118" s="504" t="s">
        <v>859</v>
      </c>
      <c r="I118" s="130" t="str">
        <f>VLOOKUP(H118,Presupuesto!$B$11:$C$565,2,0)</f>
        <v>PRODUCTOS FARMACEUTICO Y MEDICINALES</v>
      </c>
      <c r="J118" s="216" t="s">
        <v>471</v>
      </c>
      <c r="K118" s="98" t="s">
        <v>412</v>
      </c>
      <c r="L118" s="141"/>
      <c r="M118" s="158"/>
      <c r="N118" s="123"/>
      <c r="O118" s="97">
        <f t="shared" si="1"/>
        <v>0</v>
      </c>
      <c r="P118" s="97">
        <f t="shared" si="2"/>
        <v>0</v>
      </c>
      <c r="Q118" s="97">
        <f t="shared" si="2"/>
        <v>0</v>
      </c>
    </row>
    <row r="119" spans="3:17" ht="23.25">
      <c r="C119" s="517" t="s">
        <v>2005</v>
      </c>
      <c r="D119" s="530">
        <v>50</v>
      </c>
      <c r="E119" s="508">
        <v>750</v>
      </c>
      <c r="F119" s="509">
        <f t="shared" si="0"/>
        <v>37500</v>
      </c>
      <c r="G119" s="510" t="s">
        <v>129</v>
      </c>
      <c r="H119" s="504" t="s">
        <v>859</v>
      </c>
      <c r="I119" s="130" t="str">
        <f>VLOOKUP(H119,Presupuesto!$B$11:$C$565,2,0)</f>
        <v>PRODUCTOS FARMACEUTICO Y MEDICINALES</v>
      </c>
      <c r="J119" s="216" t="s">
        <v>471</v>
      </c>
      <c r="K119" s="98" t="s">
        <v>412</v>
      </c>
      <c r="L119" s="141"/>
      <c r="M119" s="158"/>
      <c r="N119" s="123"/>
      <c r="O119" s="97">
        <f t="shared" si="1"/>
        <v>0</v>
      </c>
      <c r="P119" s="97">
        <f t="shared" si="2"/>
        <v>0</v>
      </c>
      <c r="Q119" s="97">
        <f t="shared" si="2"/>
        <v>0</v>
      </c>
    </row>
    <row r="120" spans="3:17" ht="23.25">
      <c r="C120" s="517" t="s">
        <v>2006</v>
      </c>
      <c r="D120" s="524">
        <v>40</v>
      </c>
      <c r="E120" s="508">
        <v>2500</v>
      </c>
      <c r="F120" s="509">
        <f t="shared" si="0"/>
        <v>100000</v>
      </c>
      <c r="G120" s="510" t="s">
        <v>129</v>
      </c>
      <c r="H120" s="504" t="s">
        <v>859</v>
      </c>
      <c r="I120" s="130" t="str">
        <f>VLOOKUP(H120,Presupuesto!$B$11:$C$565,2,0)</f>
        <v>PRODUCTOS FARMACEUTICO Y MEDICINALES</v>
      </c>
      <c r="J120" s="216" t="s">
        <v>471</v>
      </c>
      <c r="K120" s="98" t="s">
        <v>412</v>
      </c>
      <c r="L120" s="141"/>
      <c r="M120" s="158"/>
      <c r="N120" s="123"/>
      <c r="O120" s="97">
        <f t="shared" si="1"/>
        <v>0</v>
      </c>
      <c r="P120" s="97">
        <f t="shared" si="2"/>
        <v>0</v>
      </c>
      <c r="Q120" s="97">
        <f t="shared" si="2"/>
        <v>0</v>
      </c>
    </row>
    <row r="121" spans="3:17" ht="23.25">
      <c r="C121" s="517" t="s">
        <v>2007</v>
      </c>
      <c r="D121" s="524">
        <v>60</v>
      </c>
      <c r="E121" s="508">
        <v>2000</v>
      </c>
      <c r="F121" s="509">
        <f t="shared" si="0"/>
        <v>120000</v>
      </c>
      <c r="G121" s="510" t="s">
        <v>129</v>
      </c>
      <c r="H121" s="504" t="s">
        <v>859</v>
      </c>
      <c r="I121" s="130" t="str">
        <f>VLOOKUP(H121,Presupuesto!$B$11:$C$565,2,0)</f>
        <v>PRODUCTOS FARMACEUTICO Y MEDICINALES</v>
      </c>
      <c r="J121" s="216" t="s">
        <v>471</v>
      </c>
      <c r="K121" s="98" t="s">
        <v>412</v>
      </c>
      <c r="L121" s="141"/>
      <c r="M121" s="158"/>
      <c r="N121" s="123"/>
      <c r="O121" s="97">
        <f t="shared" si="1"/>
        <v>0</v>
      </c>
      <c r="P121" s="97">
        <f t="shared" si="2"/>
        <v>0</v>
      </c>
      <c r="Q121" s="97">
        <f t="shared" si="2"/>
        <v>0</v>
      </c>
    </row>
    <row r="122" spans="3:17" s="444" customFormat="1" ht="23.25">
      <c r="C122" s="517" t="s">
        <v>2008</v>
      </c>
      <c r="D122" s="524">
        <v>100</v>
      </c>
      <c r="E122" s="508">
        <v>400</v>
      </c>
      <c r="F122" s="509">
        <f t="shared" si="0"/>
        <v>40000</v>
      </c>
      <c r="G122" s="510" t="s">
        <v>129</v>
      </c>
      <c r="H122" s="504" t="s">
        <v>859</v>
      </c>
      <c r="I122" s="130" t="str">
        <f>VLOOKUP(H122,Presupuesto!$B$11:$C$565,2,0)</f>
        <v>PRODUCTOS FARMACEUTICO Y MEDICINALES</v>
      </c>
      <c r="J122" s="216" t="s">
        <v>471</v>
      </c>
      <c r="K122" s="98" t="s">
        <v>412</v>
      </c>
      <c r="L122" s="141"/>
      <c r="M122" s="158"/>
      <c r="N122" s="123"/>
      <c r="O122" s="97"/>
      <c r="P122" s="97"/>
      <c r="Q122" s="97"/>
    </row>
    <row r="123" spans="3:17" s="444" customFormat="1" ht="23.25">
      <c r="C123" s="517" t="s">
        <v>2009</v>
      </c>
      <c r="D123" s="511">
        <v>20</v>
      </c>
      <c r="E123" s="508">
        <v>250</v>
      </c>
      <c r="F123" s="509">
        <f t="shared" si="0"/>
        <v>5000</v>
      </c>
      <c r="G123" s="510" t="s">
        <v>129</v>
      </c>
      <c r="H123" s="504" t="s">
        <v>859</v>
      </c>
      <c r="I123" s="130" t="str">
        <f>VLOOKUP(H123,Presupuesto!$B$11:$C$565,2,0)</f>
        <v>PRODUCTOS FARMACEUTICO Y MEDICINALES</v>
      </c>
      <c r="J123" s="216" t="s">
        <v>471</v>
      </c>
      <c r="K123" s="98" t="s">
        <v>412</v>
      </c>
      <c r="L123" s="141"/>
      <c r="M123" s="158"/>
      <c r="N123" s="123"/>
      <c r="O123" s="97"/>
      <c r="P123" s="97"/>
      <c r="Q123" s="97"/>
    </row>
    <row r="124" spans="3:17" s="444" customFormat="1" ht="23.25">
      <c r="C124" s="517" t="s">
        <v>2010</v>
      </c>
      <c r="D124" s="511">
        <v>20</v>
      </c>
      <c r="E124" s="508">
        <v>250</v>
      </c>
      <c r="F124" s="509">
        <f t="shared" si="0"/>
        <v>5000</v>
      </c>
      <c r="G124" s="510" t="s">
        <v>129</v>
      </c>
      <c r="H124" s="504" t="s">
        <v>859</v>
      </c>
      <c r="I124" s="130" t="str">
        <f>VLOOKUP(H124,Presupuesto!$B$11:$C$565,2,0)</f>
        <v>PRODUCTOS FARMACEUTICO Y MEDICINALES</v>
      </c>
      <c r="J124" s="216" t="s">
        <v>471</v>
      </c>
      <c r="K124" s="98" t="s">
        <v>412</v>
      </c>
      <c r="L124" s="141"/>
      <c r="M124" s="158"/>
      <c r="N124" s="123"/>
      <c r="O124" s="97"/>
      <c r="P124" s="97"/>
      <c r="Q124" s="97"/>
    </row>
    <row r="125" spans="3:17" s="444" customFormat="1" ht="23.25">
      <c r="C125" s="517" t="s">
        <v>2011</v>
      </c>
      <c r="D125" s="511">
        <v>6</v>
      </c>
      <c r="E125" s="508">
        <v>400</v>
      </c>
      <c r="F125" s="509">
        <f t="shared" si="0"/>
        <v>2400</v>
      </c>
      <c r="G125" s="510" t="s">
        <v>129</v>
      </c>
      <c r="H125" s="504" t="s">
        <v>859</v>
      </c>
      <c r="I125" s="130" t="str">
        <f>VLOOKUP(H125,Presupuesto!$B$11:$C$565,2,0)</f>
        <v>PRODUCTOS FARMACEUTICO Y MEDICINALES</v>
      </c>
      <c r="J125" s="216" t="s">
        <v>471</v>
      </c>
      <c r="K125" s="98" t="s">
        <v>412</v>
      </c>
      <c r="L125" s="141"/>
      <c r="M125" s="158"/>
      <c r="N125" s="123"/>
      <c r="O125" s="97"/>
      <c r="P125" s="97"/>
      <c r="Q125" s="97"/>
    </row>
    <row r="126" spans="3:17" s="444" customFormat="1" ht="23.25">
      <c r="C126" s="517" t="s">
        <v>2012</v>
      </c>
      <c r="D126" s="511">
        <v>6</v>
      </c>
      <c r="E126" s="508">
        <v>400</v>
      </c>
      <c r="F126" s="509">
        <f t="shared" si="0"/>
        <v>2400</v>
      </c>
      <c r="G126" s="510" t="s">
        <v>129</v>
      </c>
      <c r="H126" s="504" t="s">
        <v>859</v>
      </c>
      <c r="I126" s="130" t="str">
        <f>VLOOKUP(H126,Presupuesto!$B$11:$C$565,2,0)</f>
        <v>PRODUCTOS FARMACEUTICO Y MEDICINALES</v>
      </c>
      <c r="J126" s="216" t="s">
        <v>471</v>
      </c>
      <c r="K126" s="98" t="s">
        <v>412</v>
      </c>
      <c r="L126" s="141"/>
      <c r="M126" s="158"/>
      <c r="N126" s="123"/>
      <c r="O126" s="97"/>
      <c r="P126" s="97"/>
      <c r="Q126" s="97"/>
    </row>
    <row r="127" spans="3:17" s="444" customFormat="1" ht="23.25">
      <c r="C127" s="517" t="s">
        <v>2013</v>
      </c>
      <c r="D127" s="511">
        <v>10</v>
      </c>
      <c r="E127" s="508">
        <v>300</v>
      </c>
      <c r="F127" s="509">
        <f t="shared" si="0"/>
        <v>3000</v>
      </c>
      <c r="G127" s="510" t="s">
        <v>129</v>
      </c>
      <c r="H127" s="504" t="s">
        <v>859</v>
      </c>
      <c r="I127" s="130" t="str">
        <f>VLOOKUP(H127,Presupuesto!$B$11:$C$565,2,0)</f>
        <v>PRODUCTOS FARMACEUTICO Y MEDICINALES</v>
      </c>
      <c r="J127" s="216" t="s">
        <v>471</v>
      </c>
      <c r="K127" s="98" t="s">
        <v>412</v>
      </c>
      <c r="L127" s="141"/>
      <c r="M127" s="158"/>
      <c r="N127" s="123"/>
      <c r="O127" s="97"/>
      <c r="P127" s="97"/>
      <c r="Q127" s="97"/>
    </row>
    <row r="128" spans="3:17" s="444" customFormat="1" ht="23.25">
      <c r="C128" s="517" t="s">
        <v>2014</v>
      </c>
      <c r="D128" s="511">
        <v>10</v>
      </c>
      <c r="E128" s="508">
        <v>300</v>
      </c>
      <c r="F128" s="509">
        <f t="shared" si="0"/>
        <v>3000</v>
      </c>
      <c r="G128" s="510" t="s">
        <v>129</v>
      </c>
      <c r="H128" s="504" t="s">
        <v>859</v>
      </c>
      <c r="I128" s="130" t="str">
        <f>VLOOKUP(H128,Presupuesto!$B$11:$C$565,2,0)</f>
        <v>PRODUCTOS FARMACEUTICO Y MEDICINALES</v>
      </c>
      <c r="J128" s="216" t="s">
        <v>471</v>
      </c>
      <c r="K128" s="98" t="s">
        <v>412</v>
      </c>
      <c r="L128" s="141"/>
      <c r="M128" s="158"/>
      <c r="N128" s="123"/>
      <c r="O128" s="97"/>
      <c r="P128" s="97"/>
      <c r="Q128" s="97"/>
    </row>
    <row r="129" spans="3:17" s="444" customFormat="1" ht="23.25">
      <c r="C129" s="517" t="s">
        <v>2015</v>
      </c>
      <c r="D129" s="511">
        <v>10</v>
      </c>
      <c r="E129" s="508">
        <v>300</v>
      </c>
      <c r="F129" s="509">
        <f t="shared" si="0"/>
        <v>3000</v>
      </c>
      <c r="G129" s="510" t="s">
        <v>129</v>
      </c>
      <c r="H129" s="504" t="s">
        <v>859</v>
      </c>
      <c r="I129" s="130" t="str">
        <f>VLOOKUP(H129,Presupuesto!$B$11:$C$565,2,0)</f>
        <v>PRODUCTOS FARMACEUTICO Y MEDICINALES</v>
      </c>
      <c r="J129" s="216" t="s">
        <v>471</v>
      </c>
      <c r="K129" s="98" t="s">
        <v>412</v>
      </c>
      <c r="L129" s="141"/>
      <c r="M129" s="158"/>
      <c r="N129" s="123"/>
      <c r="O129" s="97"/>
      <c r="P129" s="97"/>
      <c r="Q129" s="97"/>
    </row>
    <row r="130" spans="3:17" s="444" customFormat="1" ht="23.25">
      <c r="C130" s="517" t="s">
        <v>2016</v>
      </c>
      <c r="D130" s="511">
        <v>10</v>
      </c>
      <c r="E130" s="508">
        <v>300</v>
      </c>
      <c r="F130" s="509">
        <f t="shared" si="0"/>
        <v>3000</v>
      </c>
      <c r="G130" s="510" t="s">
        <v>129</v>
      </c>
      <c r="H130" s="504" t="s">
        <v>859</v>
      </c>
      <c r="I130" s="130" t="str">
        <f>VLOOKUP(H130,Presupuesto!$B$11:$C$565,2,0)</f>
        <v>PRODUCTOS FARMACEUTICO Y MEDICINALES</v>
      </c>
      <c r="J130" s="216" t="s">
        <v>471</v>
      </c>
      <c r="K130" s="98" t="s">
        <v>412</v>
      </c>
      <c r="L130" s="141"/>
      <c r="M130" s="158"/>
      <c r="N130" s="123"/>
      <c r="O130" s="97"/>
      <c r="P130" s="97"/>
      <c r="Q130" s="97"/>
    </row>
    <row r="131" spans="3:17" s="444" customFormat="1" ht="23.25">
      <c r="C131" s="517" t="s">
        <v>2017</v>
      </c>
      <c r="D131" s="511">
        <v>20</v>
      </c>
      <c r="E131" s="508">
        <v>240</v>
      </c>
      <c r="F131" s="509">
        <f t="shared" si="0"/>
        <v>4800</v>
      </c>
      <c r="G131" s="510" t="s">
        <v>129</v>
      </c>
      <c r="H131" s="504" t="s">
        <v>859</v>
      </c>
      <c r="I131" s="130" t="str">
        <f>VLOOKUP(H131,Presupuesto!$B$11:$C$565,2,0)</f>
        <v>PRODUCTOS FARMACEUTICO Y MEDICINALES</v>
      </c>
      <c r="J131" s="216" t="s">
        <v>471</v>
      </c>
      <c r="K131" s="98" t="s">
        <v>412</v>
      </c>
      <c r="L131" s="141"/>
      <c r="M131" s="158"/>
      <c r="N131" s="123"/>
      <c r="O131" s="97"/>
      <c r="P131" s="97"/>
      <c r="Q131" s="97"/>
    </row>
    <row r="132" spans="3:17" s="444" customFormat="1" ht="23.25">
      <c r="C132" s="517" t="s">
        <v>2018</v>
      </c>
      <c r="D132" s="511">
        <v>400</v>
      </c>
      <c r="E132" s="508">
        <v>35</v>
      </c>
      <c r="F132" s="509">
        <f t="shared" si="0"/>
        <v>14000</v>
      </c>
      <c r="G132" s="510" t="s">
        <v>129</v>
      </c>
      <c r="H132" s="504" t="s">
        <v>859</v>
      </c>
      <c r="I132" s="130" t="str">
        <f>VLOOKUP(H132,Presupuesto!$B$11:$C$565,2,0)</f>
        <v>PRODUCTOS FARMACEUTICO Y MEDICINALES</v>
      </c>
      <c r="J132" s="216" t="s">
        <v>471</v>
      </c>
      <c r="K132" s="98" t="s">
        <v>412</v>
      </c>
      <c r="L132" s="141"/>
      <c r="M132" s="158"/>
      <c r="N132" s="123"/>
      <c r="O132" s="97"/>
      <c r="P132" s="97"/>
      <c r="Q132" s="97"/>
    </row>
    <row r="133" spans="3:17" s="444" customFormat="1" ht="23.25">
      <c r="C133" s="517" t="s">
        <v>2019</v>
      </c>
      <c r="D133" s="511">
        <v>600</v>
      </c>
      <c r="E133" s="508">
        <v>30</v>
      </c>
      <c r="F133" s="509">
        <f t="shared" si="0"/>
        <v>18000</v>
      </c>
      <c r="G133" s="510" t="s">
        <v>129</v>
      </c>
      <c r="H133" s="504" t="s">
        <v>859</v>
      </c>
      <c r="I133" s="130" t="str">
        <f>VLOOKUP(H133,Presupuesto!$B$11:$C$565,2,0)</f>
        <v>PRODUCTOS FARMACEUTICO Y MEDICINALES</v>
      </c>
      <c r="J133" s="216" t="s">
        <v>471</v>
      </c>
      <c r="K133" s="98" t="s">
        <v>412</v>
      </c>
      <c r="L133" s="141"/>
      <c r="M133" s="158"/>
      <c r="N133" s="123"/>
      <c r="O133" s="97"/>
      <c r="P133" s="97"/>
      <c r="Q133" s="97"/>
    </row>
    <row r="134" spans="3:17" s="444" customFormat="1" ht="23.25">
      <c r="C134" s="517" t="s">
        <v>2020</v>
      </c>
      <c r="D134" s="511">
        <v>12</v>
      </c>
      <c r="E134" s="508">
        <v>1150</v>
      </c>
      <c r="F134" s="509">
        <f t="shared" si="0"/>
        <v>13800</v>
      </c>
      <c r="G134" s="510" t="s">
        <v>129</v>
      </c>
      <c r="H134" s="504" t="s">
        <v>859</v>
      </c>
      <c r="I134" s="130" t="str">
        <f>VLOOKUP(H134,Presupuesto!$B$11:$C$565,2,0)</f>
        <v>PRODUCTOS FARMACEUTICO Y MEDICINALES</v>
      </c>
      <c r="J134" s="216" t="s">
        <v>471</v>
      </c>
      <c r="K134" s="98" t="s">
        <v>412</v>
      </c>
      <c r="L134" s="141"/>
      <c r="M134" s="158"/>
      <c r="N134" s="123"/>
      <c r="O134" s="97"/>
      <c r="P134" s="97"/>
      <c r="Q134" s="97"/>
    </row>
    <row r="135" spans="3:17" s="444" customFormat="1" ht="23.25">
      <c r="C135" s="517" t="s">
        <v>2021</v>
      </c>
      <c r="D135" s="511">
        <v>70</v>
      </c>
      <c r="E135" s="508">
        <v>50</v>
      </c>
      <c r="F135" s="509">
        <f t="shared" si="0"/>
        <v>3500</v>
      </c>
      <c r="G135" s="510" t="s">
        <v>129</v>
      </c>
      <c r="H135" s="504" t="s">
        <v>859</v>
      </c>
      <c r="I135" s="130" t="str">
        <f>VLOOKUP(H135,Presupuesto!$B$11:$C$565,2,0)</f>
        <v>PRODUCTOS FARMACEUTICO Y MEDICINALES</v>
      </c>
      <c r="J135" s="216" t="s">
        <v>471</v>
      </c>
      <c r="K135" s="98" t="s">
        <v>412</v>
      </c>
      <c r="L135" s="141"/>
      <c r="M135" s="158"/>
      <c r="N135" s="123"/>
      <c r="O135" s="97"/>
      <c r="P135" s="97"/>
      <c r="Q135" s="97"/>
    </row>
    <row r="136" spans="3:17" s="444" customFormat="1" ht="23.25">
      <c r="C136" s="517" t="s">
        <v>2022</v>
      </c>
      <c r="D136" s="511">
        <v>70</v>
      </c>
      <c r="E136" s="508">
        <v>75</v>
      </c>
      <c r="F136" s="509">
        <f t="shared" si="0"/>
        <v>5250</v>
      </c>
      <c r="G136" s="510" t="s">
        <v>129</v>
      </c>
      <c r="H136" s="504" t="s">
        <v>859</v>
      </c>
      <c r="I136" s="130" t="str">
        <f>VLOOKUP(H136,Presupuesto!$B$11:$C$565,2,0)</f>
        <v>PRODUCTOS FARMACEUTICO Y MEDICINALES</v>
      </c>
      <c r="J136" s="216" t="s">
        <v>471</v>
      </c>
      <c r="K136" s="98" t="s">
        <v>412</v>
      </c>
      <c r="L136" s="141"/>
      <c r="M136" s="158"/>
      <c r="N136" s="123"/>
      <c r="O136" s="97"/>
      <c r="P136" s="97"/>
      <c r="Q136" s="97"/>
    </row>
    <row r="137" spans="3:17" s="444" customFormat="1" ht="23.25">
      <c r="C137" s="517" t="s">
        <v>2023</v>
      </c>
      <c r="D137" s="511">
        <v>70</v>
      </c>
      <c r="E137" s="508">
        <v>75</v>
      </c>
      <c r="F137" s="509">
        <f t="shared" si="0"/>
        <v>5250</v>
      </c>
      <c r="G137" s="510" t="s">
        <v>129</v>
      </c>
      <c r="H137" s="504" t="s">
        <v>859</v>
      </c>
      <c r="I137" s="130" t="str">
        <f>VLOOKUP(H137,Presupuesto!$B$11:$C$565,2,0)</f>
        <v>PRODUCTOS FARMACEUTICO Y MEDICINALES</v>
      </c>
      <c r="J137" s="216" t="s">
        <v>471</v>
      </c>
      <c r="K137" s="98" t="s">
        <v>412</v>
      </c>
      <c r="L137" s="141"/>
      <c r="M137" s="158"/>
      <c r="N137" s="123"/>
      <c r="O137" s="97"/>
      <c r="P137" s="97"/>
      <c r="Q137" s="97"/>
    </row>
    <row r="138" spans="3:17" s="444" customFormat="1" ht="23.25">
      <c r="C138" s="517" t="s">
        <v>2024</v>
      </c>
      <c r="D138" s="511">
        <v>20</v>
      </c>
      <c r="E138" s="508">
        <v>120</v>
      </c>
      <c r="F138" s="509">
        <f t="shared" si="0"/>
        <v>2400</v>
      </c>
      <c r="G138" s="510" t="s">
        <v>129</v>
      </c>
      <c r="H138" s="504" t="s">
        <v>859</v>
      </c>
      <c r="I138" s="130" t="str">
        <f>VLOOKUP(H138,Presupuesto!$B$11:$C$565,2,0)</f>
        <v>PRODUCTOS FARMACEUTICO Y MEDICINALES</v>
      </c>
      <c r="J138" s="216" t="s">
        <v>471</v>
      </c>
      <c r="K138" s="98" t="s">
        <v>412</v>
      </c>
      <c r="L138" s="141"/>
      <c r="M138" s="158"/>
      <c r="N138" s="123"/>
      <c r="O138" s="97"/>
      <c r="P138" s="97"/>
      <c r="Q138" s="97"/>
    </row>
    <row r="139" spans="3:17" s="444" customFormat="1" ht="23.25">
      <c r="C139" s="517" t="s">
        <v>2025</v>
      </c>
      <c r="D139" s="511">
        <v>1000</v>
      </c>
      <c r="E139" s="508">
        <v>120</v>
      </c>
      <c r="F139" s="509">
        <f t="shared" si="0"/>
        <v>120000</v>
      </c>
      <c r="G139" s="510" t="s">
        <v>129</v>
      </c>
      <c r="H139" s="504" t="s">
        <v>859</v>
      </c>
      <c r="I139" s="130" t="str">
        <f>VLOOKUP(H139,Presupuesto!$B$11:$C$565,2,0)</f>
        <v>PRODUCTOS FARMACEUTICO Y MEDICINALES</v>
      </c>
      <c r="J139" s="216" t="s">
        <v>471</v>
      </c>
      <c r="K139" s="98" t="s">
        <v>412</v>
      </c>
      <c r="L139" s="141"/>
      <c r="M139" s="158"/>
      <c r="N139" s="123"/>
      <c r="O139" s="97"/>
      <c r="P139" s="97"/>
      <c r="Q139" s="97"/>
    </row>
    <row r="140" spans="3:17" s="444" customFormat="1" ht="23.25">
      <c r="C140" s="517" t="s">
        <v>2026</v>
      </c>
      <c r="D140" s="511">
        <v>150</v>
      </c>
      <c r="E140" s="508">
        <v>120</v>
      </c>
      <c r="F140" s="509">
        <f t="shared" si="0"/>
        <v>18000</v>
      </c>
      <c r="G140" s="510" t="s">
        <v>129</v>
      </c>
      <c r="H140" s="504" t="s">
        <v>859</v>
      </c>
      <c r="I140" s="130" t="str">
        <f>VLOOKUP(H140,Presupuesto!$B$11:$C$565,2,0)</f>
        <v>PRODUCTOS FARMACEUTICO Y MEDICINALES</v>
      </c>
      <c r="J140" s="216" t="s">
        <v>471</v>
      </c>
      <c r="K140" s="98" t="s">
        <v>412</v>
      </c>
      <c r="L140" s="141"/>
      <c r="M140" s="158"/>
      <c r="N140" s="123"/>
      <c r="O140" s="97"/>
      <c r="P140" s="97"/>
      <c r="Q140" s="97"/>
    </row>
    <row r="141" spans="3:17" s="444" customFormat="1" ht="23.25">
      <c r="C141" s="517" t="s">
        <v>2027</v>
      </c>
      <c r="D141" s="511">
        <v>50</v>
      </c>
      <c r="E141" s="508">
        <v>120</v>
      </c>
      <c r="F141" s="509">
        <f t="shared" si="0"/>
        <v>6000</v>
      </c>
      <c r="G141" s="510" t="s">
        <v>129</v>
      </c>
      <c r="H141" s="504" t="s">
        <v>859</v>
      </c>
      <c r="I141" s="130" t="str">
        <f>VLOOKUP(H141,Presupuesto!$B$11:$C$565,2,0)</f>
        <v>PRODUCTOS FARMACEUTICO Y MEDICINALES</v>
      </c>
      <c r="J141" s="216" t="s">
        <v>471</v>
      </c>
      <c r="K141" s="98" t="s">
        <v>412</v>
      </c>
      <c r="L141" s="141"/>
      <c r="M141" s="158"/>
      <c r="N141" s="123"/>
      <c r="O141" s="97"/>
      <c r="P141" s="97"/>
      <c r="Q141" s="97"/>
    </row>
    <row r="142" spans="3:17" s="444" customFormat="1" ht="23.25">
      <c r="C142" s="517" t="s">
        <v>2028</v>
      </c>
      <c r="D142" s="511">
        <v>450</v>
      </c>
      <c r="E142" s="508">
        <v>400</v>
      </c>
      <c r="F142" s="509">
        <f t="shared" si="0"/>
        <v>180000</v>
      </c>
      <c r="G142" s="510" t="s">
        <v>129</v>
      </c>
      <c r="H142" s="504" t="s">
        <v>859</v>
      </c>
      <c r="I142" s="130" t="str">
        <f>VLOOKUP(H142,Presupuesto!$B$11:$C$565,2,0)</f>
        <v>PRODUCTOS FARMACEUTICO Y MEDICINALES</v>
      </c>
      <c r="J142" s="216" t="s">
        <v>471</v>
      </c>
      <c r="K142" s="98" t="s">
        <v>412</v>
      </c>
      <c r="L142" s="141"/>
      <c r="M142" s="158"/>
      <c r="N142" s="123"/>
      <c r="O142" s="97"/>
      <c r="P142" s="97"/>
      <c r="Q142" s="97"/>
    </row>
    <row r="143" spans="3:17" s="444" customFormat="1" ht="23.25">
      <c r="C143" s="517" t="s">
        <v>2029</v>
      </c>
      <c r="D143" s="511">
        <v>450</v>
      </c>
      <c r="E143" s="508">
        <v>400</v>
      </c>
      <c r="F143" s="509">
        <f t="shared" si="0"/>
        <v>180000</v>
      </c>
      <c r="G143" s="510" t="s">
        <v>129</v>
      </c>
      <c r="H143" s="504" t="s">
        <v>859</v>
      </c>
      <c r="I143" s="130" t="str">
        <f>VLOOKUP(H143,Presupuesto!$B$11:$C$565,2,0)</f>
        <v>PRODUCTOS FARMACEUTICO Y MEDICINALES</v>
      </c>
      <c r="J143" s="216" t="s">
        <v>471</v>
      </c>
      <c r="K143" s="98" t="s">
        <v>412</v>
      </c>
      <c r="L143" s="141"/>
      <c r="M143" s="158"/>
      <c r="N143" s="123"/>
      <c r="O143" s="97"/>
      <c r="P143" s="97"/>
      <c r="Q143" s="97"/>
    </row>
    <row r="144" spans="3:17" s="444" customFormat="1" ht="23.25">
      <c r="C144" s="517" t="s">
        <v>2030</v>
      </c>
      <c r="D144" s="511">
        <v>450</v>
      </c>
      <c r="E144" s="508">
        <v>400</v>
      </c>
      <c r="F144" s="509">
        <f t="shared" si="0"/>
        <v>180000</v>
      </c>
      <c r="G144" s="510" t="s">
        <v>129</v>
      </c>
      <c r="H144" s="504" t="s">
        <v>859</v>
      </c>
      <c r="I144" s="130" t="str">
        <f>VLOOKUP(H144,Presupuesto!$B$11:$C$565,2,0)</f>
        <v>PRODUCTOS FARMACEUTICO Y MEDICINALES</v>
      </c>
      <c r="J144" s="216" t="s">
        <v>471</v>
      </c>
      <c r="K144" s="98" t="s">
        <v>412</v>
      </c>
      <c r="L144" s="141"/>
      <c r="M144" s="158"/>
      <c r="N144" s="123"/>
      <c r="O144" s="97"/>
      <c r="P144" s="97"/>
      <c r="Q144" s="97"/>
    </row>
    <row r="145" spans="3:17" s="444" customFormat="1" ht="23.25">
      <c r="C145" s="517" t="s">
        <v>2031</v>
      </c>
      <c r="D145" s="511">
        <v>6</v>
      </c>
      <c r="E145" s="508">
        <v>2600</v>
      </c>
      <c r="F145" s="509">
        <f t="shared" si="0"/>
        <v>15600</v>
      </c>
      <c r="G145" s="510" t="s">
        <v>129</v>
      </c>
      <c r="H145" s="504" t="s">
        <v>859</v>
      </c>
      <c r="I145" s="130" t="str">
        <f>VLOOKUP(H145,Presupuesto!$B$11:$C$565,2,0)</f>
        <v>PRODUCTOS FARMACEUTICO Y MEDICINALES</v>
      </c>
      <c r="J145" s="216" t="s">
        <v>471</v>
      </c>
      <c r="K145" s="98" t="s">
        <v>412</v>
      </c>
      <c r="L145" s="141"/>
      <c r="M145" s="158"/>
      <c r="N145" s="123"/>
      <c r="O145" s="97"/>
      <c r="P145" s="97"/>
      <c r="Q145" s="97"/>
    </row>
    <row r="146" spans="3:17" s="444" customFormat="1" ht="23.25">
      <c r="C146" s="517" t="s">
        <v>2032</v>
      </c>
      <c r="D146" s="511">
        <v>400</v>
      </c>
      <c r="E146" s="508">
        <v>150</v>
      </c>
      <c r="F146" s="509">
        <f t="shared" si="0"/>
        <v>60000</v>
      </c>
      <c r="G146" s="510" t="s">
        <v>129</v>
      </c>
      <c r="H146" s="504" t="s">
        <v>859</v>
      </c>
      <c r="I146" s="130" t="str">
        <f>VLOOKUP(H146,Presupuesto!$B$11:$C$565,2,0)</f>
        <v>PRODUCTOS FARMACEUTICO Y MEDICINALES</v>
      </c>
      <c r="J146" s="216" t="s">
        <v>471</v>
      </c>
      <c r="K146" s="98" t="s">
        <v>412</v>
      </c>
      <c r="L146" s="141"/>
      <c r="M146" s="158"/>
      <c r="N146" s="123"/>
      <c r="O146" s="97"/>
      <c r="P146" s="97"/>
      <c r="Q146" s="97"/>
    </row>
    <row r="147" spans="3:17" s="444" customFormat="1" ht="23.25">
      <c r="C147" s="517" t="s">
        <v>2033</v>
      </c>
      <c r="D147" s="511">
        <v>10</v>
      </c>
      <c r="E147" s="508">
        <v>600</v>
      </c>
      <c r="F147" s="509">
        <f t="shared" si="0"/>
        <v>6000</v>
      </c>
      <c r="G147" s="510" t="s">
        <v>129</v>
      </c>
      <c r="H147" s="504" t="s">
        <v>859</v>
      </c>
      <c r="I147" s="130" t="str">
        <f>VLOOKUP(H147,Presupuesto!$B$11:$C$565,2,0)</f>
        <v>PRODUCTOS FARMACEUTICO Y MEDICINALES</v>
      </c>
      <c r="J147" s="216" t="s">
        <v>471</v>
      </c>
      <c r="K147" s="98" t="s">
        <v>412</v>
      </c>
      <c r="L147" s="141"/>
      <c r="M147" s="158"/>
      <c r="N147" s="123"/>
      <c r="O147" s="97"/>
      <c r="P147" s="97"/>
      <c r="Q147" s="97"/>
    </row>
    <row r="148" spans="3:17" s="444" customFormat="1" ht="23.25">
      <c r="C148" s="517" t="s">
        <v>2034</v>
      </c>
      <c r="D148" s="511">
        <v>250</v>
      </c>
      <c r="E148" s="508">
        <v>900</v>
      </c>
      <c r="F148" s="509">
        <f t="shared" si="0"/>
        <v>225000</v>
      </c>
      <c r="G148" s="510" t="s">
        <v>129</v>
      </c>
      <c r="H148" s="504" t="s">
        <v>859</v>
      </c>
      <c r="I148" s="130" t="str">
        <f>VLOOKUP(H148,Presupuesto!$B$11:$C$565,2,0)</f>
        <v>PRODUCTOS FARMACEUTICO Y MEDICINALES</v>
      </c>
      <c r="J148" s="216" t="s">
        <v>471</v>
      </c>
      <c r="K148" s="98" t="s">
        <v>412</v>
      </c>
      <c r="L148" s="141"/>
      <c r="M148" s="158"/>
      <c r="N148" s="123"/>
      <c r="O148" s="97"/>
      <c r="P148" s="97"/>
      <c r="Q148" s="97"/>
    </row>
    <row r="149" spans="3:17" s="444" customFormat="1" ht="23.25">
      <c r="C149" s="517" t="s">
        <v>2035</v>
      </c>
      <c r="D149" s="511">
        <v>500</v>
      </c>
      <c r="E149" s="508">
        <v>50</v>
      </c>
      <c r="F149" s="509">
        <f t="shared" si="0"/>
        <v>25000</v>
      </c>
      <c r="G149" s="510" t="s">
        <v>129</v>
      </c>
      <c r="H149" s="504" t="s">
        <v>859</v>
      </c>
      <c r="I149" s="130" t="str">
        <f>VLOOKUP(H149,Presupuesto!$B$11:$C$565,2,0)</f>
        <v>PRODUCTOS FARMACEUTICO Y MEDICINALES</v>
      </c>
      <c r="J149" s="216" t="s">
        <v>471</v>
      </c>
      <c r="K149" s="98" t="s">
        <v>412</v>
      </c>
      <c r="L149" s="141"/>
      <c r="M149" s="158"/>
      <c r="N149" s="123"/>
      <c r="O149" s="97"/>
      <c r="P149" s="97"/>
      <c r="Q149" s="97"/>
    </row>
    <row r="150" spans="3:17" s="444" customFormat="1" ht="23.25">
      <c r="C150" s="517" t="s">
        <v>2036</v>
      </c>
      <c r="D150" s="511">
        <v>20</v>
      </c>
      <c r="E150" s="508">
        <v>200</v>
      </c>
      <c r="F150" s="509">
        <f t="shared" si="0"/>
        <v>4000</v>
      </c>
      <c r="G150" s="510" t="s">
        <v>129</v>
      </c>
      <c r="H150" s="504" t="s">
        <v>859</v>
      </c>
      <c r="I150" s="130" t="str">
        <f>VLOOKUP(H150,Presupuesto!$B$11:$C$565,2,0)</f>
        <v>PRODUCTOS FARMACEUTICO Y MEDICINALES</v>
      </c>
      <c r="J150" s="216" t="s">
        <v>471</v>
      </c>
      <c r="K150" s="98" t="s">
        <v>412</v>
      </c>
      <c r="L150" s="141"/>
      <c r="M150" s="158"/>
      <c r="N150" s="123"/>
      <c r="O150" s="97"/>
      <c r="P150" s="97"/>
      <c r="Q150" s="97"/>
    </row>
    <row r="151" spans="3:17" s="444" customFormat="1" ht="23.25">
      <c r="C151" s="517" t="s">
        <v>2037</v>
      </c>
      <c r="D151" s="511">
        <v>100</v>
      </c>
      <c r="E151" s="508">
        <v>550</v>
      </c>
      <c r="F151" s="509">
        <f t="shared" si="0"/>
        <v>55000</v>
      </c>
      <c r="G151" s="510" t="s">
        <v>129</v>
      </c>
      <c r="H151" s="504" t="s">
        <v>859</v>
      </c>
      <c r="I151" s="130" t="str">
        <f>VLOOKUP(H151,Presupuesto!$B$11:$C$565,2,0)</f>
        <v>PRODUCTOS FARMACEUTICO Y MEDICINALES</v>
      </c>
      <c r="J151" s="216" t="s">
        <v>471</v>
      </c>
      <c r="K151" s="98" t="s">
        <v>412</v>
      </c>
      <c r="L151" s="141"/>
      <c r="M151" s="158"/>
      <c r="N151" s="123"/>
      <c r="O151" s="97"/>
      <c r="P151" s="97"/>
      <c r="Q151" s="97"/>
    </row>
    <row r="152" spans="3:17" s="444" customFormat="1" ht="23.25">
      <c r="C152" s="517" t="s">
        <v>2038</v>
      </c>
      <c r="D152" s="511">
        <v>100</v>
      </c>
      <c r="E152" s="508">
        <v>3500</v>
      </c>
      <c r="F152" s="509">
        <f t="shared" si="0"/>
        <v>350000</v>
      </c>
      <c r="G152" s="510" t="s">
        <v>129</v>
      </c>
      <c r="H152" s="504" t="s">
        <v>859</v>
      </c>
      <c r="I152" s="130" t="str">
        <f>VLOOKUP(H152,Presupuesto!$B$11:$C$565,2,0)</f>
        <v>PRODUCTOS FARMACEUTICO Y MEDICINALES</v>
      </c>
      <c r="J152" s="216" t="s">
        <v>471</v>
      </c>
      <c r="K152" s="98" t="s">
        <v>412</v>
      </c>
      <c r="L152" s="141"/>
      <c r="M152" s="158"/>
      <c r="N152" s="123"/>
      <c r="O152" s="97"/>
      <c r="P152" s="97"/>
      <c r="Q152" s="97"/>
    </row>
    <row r="153" spans="3:17" s="444" customFormat="1" ht="23.25">
      <c r="C153" s="517" t="s">
        <v>2052</v>
      </c>
      <c r="D153" s="511">
        <v>100</v>
      </c>
      <c r="E153" s="508">
        <v>2000</v>
      </c>
      <c r="F153" s="509">
        <f t="shared" si="0"/>
        <v>200000</v>
      </c>
      <c r="G153" s="510" t="s">
        <v>129</v>
      </c>
      <c r="H153" s="504" t="s">
        <v>859</v>
      </c>
      <c r="I153" s="130" t="str">
        <f>VLOOKUP(H153,Presupuesto!$B$11:$C$565,2,0)</f>
        <v>PRODUCTOS FARMACEUTICO Y MEDICINALES</v>
      </c>
      <c r="J153" s="216" t="s">
        <v>471</v>
      </c>
      <c r="K153" s="98" t="s">
        <v>412</v>
      </c>
      <c r="L153" s="141"/>
      <c r="M153" s="158"/>
      <c r="N153" s="123"/>
      <c r="O153" s="97"/>
      <c r="P153" s="97"/>
      <c r="Q153" s="97"/>
    </row>
    <row r="154" spans="3:17" s="444" customFormat="1" ht="23.25">
      <c r="C154" s="517" t="s">
        <v>2039</v>
      </c>
      <c r="D154" s="511">
        <v>4</v>
      </c>
      <c r="E154" s="508">
        <v>5000</v>
      </c>
      <c r="F154" s="509">
        <f t="shared" si="0"/>
        <v>20000</v>
      </c>
      <c r="G154" s="510" t="s">
        <v>129</v>
      </c>
      <c r="H154" s="504" t="s">
        <v>859</v>
      </c>
      <c r="I154" s="130" t="str">
        <f>VLOOKUP(H154,Presupuesto!$B$11:$C$565,2,0)</f>
        <v>PRODUCTOS FARMACEUTICO Y MEDICINALES</v>
      </c>
      <c r="J154" s="216" t="s">
        <v>471</v>
      </c>
      <c r="K154" s="98" t="s">
        <v>412</v>
      </c>
      <c r="L154" s="141"/>
      <c r="M154" s="158"/>
      <c r="N154" s="123"/>
      <c r="O154" s="97"/>
      <c r="P154" s="97"/>
      <c r="Q154" s="97"/>
    </row>
    <row r="155" spans="3:17" s="444" customFormat="1" ht="23.25">
      <c r="C155" s="517" t="s">
        <v>2040</v>
      </c>
      <c r="D155" s="511">
        <v>100</v>
      </c>
      <c r="E155" s="508">
        <v>800</v>
      </c>
      <c r="F155" s="509">
        <f t="shared" si="0"/>
        <v>80000</v>
      </c>
      <c r="G155" s="510" t="s">
        <v>129</v>
      </c>
      <c r="H155" s="504" t="s">
        <v>859</v>
      </c>
      <c r="I155" s="130" t="str">
        <f>VLOOKUP(H155,Presupuesto!$B$11:$C$565,2,0)</f>
        <v>PRODUCTOS FARMACEUTICO Y MEDICINALES</v>
      </c>
      <c r="J155" s="216" t="s">
        <v>471</v>
      </c>
      <c r="K155" s="98" t="s">
        <v>412</v>
      </c>
      <c r="L155" s="141"/>
      <c r="M155" s="158"/>
      <c r="N155" s="123"/>
      <c r="O155" s="97"/>
      <c r="P155" s="97"/>
      <c r="Q155" s="97"/>
    </row>
    <row r="156" spans="3:17" s="444" customFormat="1" ht="23.25">
      <c r="C156" s="517" t="s">
        <v>2041</v>
      </c>
      <c r="D156" s="511">
        <v>100</v>
      </c>
      <c r="E156" s="508">
        <v>1000</v>
      </c>
      <c r="F156" s="509">
        <f t="shared" si="0"/>
        <v>100000</v>
      </c>
      <c r="G156" s="510" t="s">
        <v>129</v>
      </c>
      <c r="H156" s="504" t="s">
        <v>859</v>
      </c>
      <c r="I156" s="130" t="str">
        <f>VLOOKUP(H156,Presupuesto!$B$11:$C$565,2,0)</f>
        <v>PRODUCTOS FARMACEUTICO Y MEDICINALES</v>
      </c>
      <c r="J156" s="216" t="s">
        <v>471</v>
      </c>
      <c r="K156" s="98" t="s">
        <v>412</v>
      </c>
      <c r="L156" s="141"/>
      <c r="M156" s="158"/>
      <c r="N156" s="123"/>
      <c r="O156" s="97"/>
      <c r="P156" s="97"/>
      <c r="Q156" s="97"/>
    </row>
    <row r="157" spans="3:17" s="444" customFormat="1" ht="23.25">
      <c r="C157" s="517" t="s">
        <v>2042</v>
      </c>
      <c r="D157" s="511">
        <v>200</v>
      </c>
      <c r="E157" s="508">
        <v>600</v>
      </c>
      <c r="F157" s="509">
        <f t="shared" si="0"/>
        <v>120000</v>
      </c>
      <c r="G157" s="510" t="s">
        <v>129</v>
      </c>
      <c r="H157" s="504" t="s">
        <v>859</v>
      </c>
      <c r="I157" s="130" t="str">
        <f>VLOOKUP(H157,Presupuesto!$B$11:$C$565,2,0)</f>
        <v>PRODUCTOS FARMACEUTICO Y MEDICINALES</v>
      </c>
      <c r="J157" s="216" t="s">
        <v>471</v>
      </c>
      <c r="K157" s="98" t="s">
        <v>412</v>
      </c>
      <c r="L157" s="141"/>
      <c r="M157" s="158"/>
      <c r="N157" s="123"/>
      <c r="O157" s="97"/>
      <c r="P157" s="97"/>
      <c r="Q157" s="97"/>
    </row>
    <row r="158" spans="3:17" s="444" customFormat="1" ht="23.25">
      <c r="C158" s="517" t="s">
        <v>2043</v>
      </c>
      <c r="D158" s="511">
        <v>100</v>
      </c>
      <c r="E158" s="508">
        <v>600</v>
      </c>
      <c r="F158" s="509">
        <f t="shared" si="0"/>
        <v>60000</v>
      </c>
      <c r="G158" s="510" t="s">
        <v>129</v>
      </c>
      <c r="H158" s="504" t="s">
        <v>859</v>
      </c>
      <c r="I158" s="130" t="str">
        <f>VLOOKUP(H158,Presupuesto!$B$11:$C$565,2,0)</f>
        <v>PRODUCTOS FARMACEUTICO Y MEDICINALES</v>
      </c>
      <c r="J158" s="216" t="s">
        <v>471</v>
      </c>
      <c r="K158" s="98" t="s">
        <v>412</v>
      </c>
      <c r="L158" s="141"/>
      <c r="M158" s="158"/>
      <c r="N158" s="123"/>
      <c r="O158" s="97"/>
      <c r="P158" s="97"/>
      <c r="Q158" s="97"/>
    </row>
    <row r="159" spans="3:17" s="444" customFormat="1" ht="23.25">
      <c r="C159" s="517" t="s">
        <v>2044</v>
      </c>
      <c r="D159" s="511">
        <v>50</v>
      </c>
      <c r="E159" s="508">
        <v>600</v>
      </c>
      <c r="F159" s="509">
        <f t="shared" si="0"/>
        <v>30000</v>
      </c>
      <c r="G159" s="510" t="s">
        <v>129</v>
      </c>
      <c r="H159" s="504" t="s">
        <v>859</v>
      </c>
      <c r="I159" s="130" t="str">
        <f>VLOOKUP(H159,Presupuesto!$B$11:$C$565,2,0)</f>
        <v>PRODUCTOS FARMACEUTICO Y MEDICINALES</v>
      </c>
      <c r="J159" s="216" t="s">
        <v>471</v>
      </c>
      <c r="K159" s="98" t="s">
        <v>412</v>
      </c>
      <c r="L159" s="141"/>
      <c r="M159" s="158"/>
      <c r="N159" s="123"/>
      <c r="O159" s="97"/>
      <c r="P159" s="97"/>
      <c r="Q159" s="97"/>
    </row>
    <row r="160" spans="3:17" s="444" customFormat="1" ht="23.25">
      <c r="C160" s="517" t="s">
        <v>2045</v>
      </c>
      <c r="D160" s="511">
        <v>80</v>
      </c>
      <c r="E160" s="508">
        <v>300</v>
      </c>
      <c r="F160" s="509">
        <f t="shared" si="0"/>
        <v>24000</v>
      </c>
      <c r="G160" s="510" t="s">
        <v>129</v>
      </c>
      <c r="H160" s="504" t="s">
        <v>859</v>
      </c>
      <c r="I160" s="130" t="str">
        <f>VLOOKUP(H160,Presupuesto!$B$11:$C$565,2,0)</f>
        <v>PRODUCTOS FARMACEUTICO Y MEDICINALES</v>
      </c>
      <c r="J160" s="216" t="s">
        <v>471</v>
      </c>
      <c r="K160" s="98" t="s">
        <v>412</v>
      </c>
      <c r="L160" s="141"/>
      <c r="M160" s="158"/>
      <c r="N160" s="123"/>
      <c r="O160" s="97"/>
      <c r="P160" s="97"/>
      <c r="Q160" s="97"/>
    </row>
    <row r="161" spans="3:17" s="444" customFormat="1" ht="23.25">
      <c r="C161" s="517" t="s">
        <v>2046</v>
      </c>
      <c r="D161" s="511">
        <v>6</v>
      </c>
      <c r="E161" s="508">
        <v>300</v>
      </c>
      <c r="F161" s="509">
        <f t="shared" si="0"/>
        <v>1800</v>
      </c>
      <c r="G161" s="510" t="s">
        <v>129</v>
      </c>
      <c r="H161" s="504" t="s">
        <v>859</v>
      </c>
      <c r="I161" s="130" t="str">
        <f>VLOOKUP(H161,Presupuesto!$B$11:$C$565,2,0)</f>
        <v>PRODUCTOS FARMACEUTICO Y MEDICINALES</v>
      </c>
      <c r="J161" s="216" t="s">
        <v>471</v>
      </c>
      <c r="K161" s="98" t="s">
        <v>412</v>
      </c>
      <c r="L161" s="141"/>
      <c r="M161" s="158"/>
      <c r="N161" s="123"/>
      <c r="O161" s="97"/>
      <c r="P161" s="97"/>
      <c r="Q161" s="97"/>
    </row>
    <row r="162" spans="3:17" s="444" customFormat="1" ht="24" thickBot="1">
      <c r="C162" s="517" t="s">
        <v>2047</v>
      </c>
      <c r="D162" s="511">
        <v>1</v>
      </c>
      <c r="E162" s="508">
        <v>1500</v>
      </c>
      <c r="F162" s="509">
        <f t="shared" si="0"/>
        <v>1500</v>
      </c>
      <c r="G162" s="510" t="s">
        <v>129</v>
      </c>
      <c r="H162" s="514" t="s">
        <v>859</v>
      </c>
      <c r="I162" s="130" t="str">
        <f>VLOOKUP(H162,Presupuesto!$B$11:$C$565,2,0)</f>
        <v>PRODUCTOS FARMACEUTICO Y MEDICINALES</v>
      </c>
      <c r="J162" s="216" t="s">
        <v>471</v>
      </c>
      <c r="K162" s="98" t="s">
        <v>412</v>
      </c>
      <c r="L162" s="141"/>
      <c r="M162" s="158"/>
      <c r="N162" s="123"/>
      <c r="O162" s="97"/>
      <c r="P162" s="97"/>
      <c r="Q162" s="97"/>
    </row>
    <row r="163" spans="3:17" s="444" customFormat="1" ht="24" thickBot="1">
      <c r="C163" s="517" t="s">
        <v>2048</v>
      </c>
      <c r="D163" s="511">
        <v>30</v>
      </c>
      <c r="E163" s="508">
        <v>500</v>
      </c>
      <c r="F163" s="509">
        <f t="shared" si="0"/>
        <v>15000</v>
      </c>
      <c r="G163" s="513" t="s">
        <v>129</v>
      </c>
      <c r="H163" s="515"/>
      <c r="I163" s="130"/>
      <c r="J163" s="216" t="s">
        <v>471</v>
      </c>
      <c r="K163" s="98" t="s">
        <v>412</v>
      </c>
      <c r="L163" s="141"/>
      <c r="M163" s="158"/>
      <c r="N163" s="123"/>
      <c r="O163" s="97"/>
      <c r="P163" s="97"/>
      <c r="Q163" s="97"/>
    </row>
    <row r="164" spans="3:17" s="444" customFormat="1" ht="24" thickBot="1">
      <c r="C164" s="517" t="s">
        <v>2049</v>
      </c>
      <c r="D164" s="511">
        <v>30</v>
      </c>
      <c r="E164" s="508">
        <v>500</v>
      </c>
      <c r="F164" s="509">
        <f t="shared" si="0"/>
        <v>15000</v>
      </c>
      <c r="G164" s="510" t="s">
        <v>129</v>
      </c>
      <c r="H164" s="515"/>
      <c r="I164" s="130"/>
      <c r="J164" s="216" t="s">
        <v>471</v>
      </c>
      <c r="K164" s="98" t="s">
        <v>412</v>
      </c>
      <c r="L164" s="141"/>
      <c r="M164" s="158"/>
      <c r="N164" s="123"/>
      <c r="O164" s="97"/>
      <c r="P164" s="97"/>
      <c r="Q164" s="97"/>
    </row>
    <row r="165" spans="3:17" s="444" customFormat="1" ht="24" thickBot="1">
      <c r="C165" s="517" t="s">
        <v>2050</v>
      </c>
      <c r="D165" s="511">
        <v>10</v>
      </c>
      <c r="E165" s="508">
        <v>500</v>
      </c>
      <c r="F165" s="509">
        <f t="shared" si="0"/>
        <v>5000</v>
      </c>
      <c r="G165" s="510" t="s">
        <v>129</v>
      </c>
      <c r="H165" s="515"/>
      <c r="I165" s="130"/>
      <c r="J165" s="216" t="s">
        <v>471</v>
      </c>
      <c r="K165" s="98" t="s">
        <v>412</v>
      </c>
      <c r="L165" s="141"/>
      <c r="M165" s="158"/>
      <c r="N165" s="123"/>
      <c r="O165" s="97"/>
      <c r="P165" s="97"/>
      <c r="Q165" s="97"/>
    </row>
    <row r="166" spans="3:17" s="444" customFormat="1" ht="24" thickBot="1">
      <c r="C166" s="517" t="s">
        <v>2051</v>
      </c>
      <c r="D166" s="511">
        <v>30</v>
      </c>
      <c r="E166" s="508">
        <v>600</v>
      </c>
      <c r="F166" s="509">
        <f t="shared" si="0"/>
        <v>18000</v>
      </c>
      <c r="G166" s="510" t="s">
        <v>129</v>
      </c>
      <c r="H166" s="515"/>
      <c r="I166" s="130"/>
      <c r="J166" s="216" t="s">
        <v>471</v>
      </c>
      <c r="K166" s="98" t="s">
        <v>412</v>
      </c>
      <c r="L166" s="141"/>
      <c r="M166" s="158"/>
      <c r="N166" s="123"/>
      <c r="O166" s="97"/>
      <c r="P166" s="97"/>
      <c r="Q166" s="97"/>
    </row>
    <row r="167" spans="3:17" ht="21">
      <c r="G167" s="86"/>
      <c r="H167" s="512"/>
    </row>
    <row r="168" spans="3:17" ht="15.75" thickBot="1">
      <c r="G168" s="86"/>
    </row>
    <row r="169" spans="3:17" ht="15.75" thickBot="1">
      <c r="C169" s="157" t="s">
        <v>53</v>
      </c>
      <c r="D169" s="353">
        <f>SUM(F176:F177)</f>
        <v>300000</v>
      </c>
      <c r="G169" s="79"/>
      <c r="H169" s="70"/>
      <c r="I169" s="70"/>
    </row>
    <row r="170" spans="3:17">
      <c r="G170" s="79"/>
      <c r="H170" s="70"/>
      <c r="I170" s="70"/>
    </row>
    <row r="171" spans="3:17">
      <c r="F171" s="70"/>
      <c r="G171" s="79"/>
      <c r="H171" s="70"/>
      <c r="I171" s="70"/>
    </row>
    <row r="172" spans="3:17" ht="15.75">
      <c r="C172" s="296" t="s">
        <v>392</v>
      </c>
      <c r="D172" s="271" t="s">
        <v>1622</v>
      </c>
      <c r="F172" s="70"/>
      <c r="G172" s="79"/>
      <c r="H172" s="70"/>
      <c r="I172" s="70"/>
    </row>
    <row r="173" spans="3:17" ht="18.75">
      <c r="C173" s="208" t="str">
        <f>IFERROR(VLOOKUP(D172,'1. Desarrollo e Innov. Curricu.'!$E:$F,2,FALSE),IFERROR(VLOOKUP(D172,'2. Investigación Científica'!$E:$F,2,FALSE),IFERROR(VLOOKUP(D172,'3. Vinculación Univ. Sociedad'!$E:$F,2,FALSE),IFERROR(VLOOKUP(D172,'4. Docencia y Profesorado Univ.'!$E:$F,2,FALSE),IFERROR(VLOOKUP(D172,'5. Estudiantes y Graduados'!$E:$F,2,FALSE),IFERROR(VLOOKUP(D172,'11. Gestion Administrativa'!$E:$F,2,FALSE),IFERROR(VLOOKUP(D172,'13. Gestión Académica'!$E:$F,2,FALSE),IFERROR(VLOOKUP(D172,'8. Asegura. de la Calid. y M'!$E:$F,2,FALSE),IFERROR(VLOOKUP(D172,'6. Gestión del Conocimiento'!$E:$F,2,FALSE),IFERROR(VLOOKUP(D172,'15. Gobernabilidad y Proceso...'!$E:$F,2,FALSE),IFERROR(VLOOKUP(D172,'12. Gestión del Talento Humano'!$E:$F,2,FALSE),IFERROR(VLOOKUP(D172,'14. Internacional... de la E.S.'!$E:$F,2,FALSE),IFERROR(VLOOKUP(D172,'10. Posgrado'!$E:$F,2,FALSE),IFERROR(VLOOKUP(D172,'17. Gestión TIC'!$E:$F,2,FALSE),IFERROR(VLOOKUP(D172,'16. Desa. del Sistema Educ.Sup.'!$E:$F,2,FALSE),IFERROR(VLOOKUP(D172,'9. Cultura de Inno. Insti...'!$E:$F,2,FALSE),VLOOKUP(D172,'7. Lo Esencial de la Reforma U.'!$E:$F,2,0)))))))))))))))))</f>
        <v>Gestionar la compra de repuestos varios para las unidades dentales y compresores e aire.</v>
      </c>
      <c r="D173" s="31"/>
      <c r="F173" s="70"/>
      <c r="G173" s="79"/>
      <c r="H173" s="70"/>
      <c r="I173" s="70"/>
    </row>
    <row r="174" spans="3:17" ht="42.75" thickBot="1">
      <c r="F174" s="93"/>
      <c r="G174" s="76"/>
      <c r="H174" s="76"/>
      <c r="I174" s="76"/>
      <c r="L174" s="224"/>
      <c r="M174" s="225"/>
      <c r="N174" s="224"/>
      <c r="O174" s="224"/>
      <c r="P174" s="227" t="s">
        <v>469</v>
      </c>
      <c r="Q174" s="227" t="s">
        <v>470</v>
      </c>
    </row>
    <row r="175" spans="3:17" ht="15.75" thickBot="1">
      <c r="C175" s="129" t="s">
        <v>44</v>
      </c>
      <c r="D175" s="129" t="s">
        <v>55</v>
      </c>
      <c r="E175" s="136" t="s">
        <v>57</v>
      </c>
      <c r="F175" s="135" t="s">
        <v>27</v>
      </c>
      <c r="G175" s="133" t="s">
        <v>131</v>
      </c>
      <c r="H175" s="136" t="s">
        <v>46</v>
      </c>
      <c r="I175" s="133" t="s">
        <v>132</v>
      </c>
      <c r="J175" s="133" t="s">
        <v>410</v>
      </c>
      <c r="K175" s="133" t="s">
        <v>411</v>
      </c>
      <c r="L175" s="221" t="s">
        <v>21</v>
      </c>
      <c r="M175" s="221" t="s">
        <v>55</v>
      </c>
      <c r="N175" s="222" t="s">
        <v>467</v>
      </c>
      <c r="O175" s="223" t="s">
        <v>468</v>
      </c>
      <c r="P175" s="226">
        <v>0.7</v>
      </c>
      <c r="Q175" s="226">
        <v>0.3</v>
      </c>
    </row>
    <row r="176" spans="3:17" ht="23.25">
      <c r="C176" s="516" t="s">
        <v>1623</v>
      </c>
      <c r="D176" s="158">
        <v>1000</v>
      </c>
      <c r="E176" s="123">
        <v>300</v>
      </c>
      <c r="F176" s="97">
        <f t="shared" ref="F176:F177" si="3">D176*E176</f>
        <v>300000</v>
      </c>
      <c r="G176" s="161" t="s">
        <v>129</v>
      </c>
      <c r="H176" s="142" t="s">
        <v>956</v>
      </c>
      <c r="I176" s="130" t="str">
        <f>VLOOKUP(H176,Presupuesto!$B$11:$C$565,2,0)</f>
        <v>OTROS RESPUESTOS Y ACCESORIOS MENORES</v>
      </c>
      <c r="J176" s="216" t="s">
        <v>1364</v>
      </c>
      <c r="K176" s="98" t="s">
        <v>394</v>
      </c>
      <c r="L176" s="141"/>
      <c r="M176" s="158"/>
      <c r="N176" s="123"/>
      <c r="O176" s="97">
        <f t="shared" ref="O176:O177" si="4">M176*N176</f>
        <v>0</v>
      </c>
      <c r="P176" s="97">
        <f t="shared" ref="P176:Q176" si="5">$O176*P$16</f>
        <v>0</v>
      </c>
      <c r="Q176" s="97">
        <f t="shared" si="5"/>
        <v>0</v>
      </c>
    </row>
    <row r="177" spans="3:17" ht="15.75" thickBot="1">
      <c r="C177" s="147"/>
      <c r="D177" s="159"/>
      <c r="E177" s="103"/>
      <c r="F177" s="105">
        <f t="shared" si="3"/>
        <v>0</v>
      </c>
      <c r="G177" s="162"/>
      <c r="H177" s="148"/>
      <c r="I177" s="132" t="e">
        <f>VLOOKUP(H177,Presupuesto!$B$11:$C$565,2,0)</f>
        <v>#N/A</v>
      </c>
      <c r="J177" s="106" t="str">
        <f t="shared" ref="J177" si="6">$J$176</f>
        <v>Gestión Administrativa y  financiera en apoyo al Desarrollo Académico</v>
      </c>
      <c r="K177" s="124" t="s">
        <v>394</v>
      </c>
      <c r="L177" s="147"/>
      <c r="M177" s="159"/>
      <c r="N177" s="103"/>
      <c r="O177" s="105">
        <f t="shared" si="4"/>
        <v>0</v>
      </c>
      <c r="P177" s="105">
        <f t="shared" ref="P177:Q177" si="7">$O177*P$16</f>
        <v>0</v>
      </c>
      <c r="Q177" s="105">
        <f t="shared" si="7"/>
        <v>0</v>
      </c>
    </row>
    <row r="178" spans="3:17">
      <c r="G178" s="86"/>
    </row>
    <row r="179" spans="3:17" ht="15.75" thickBot="1">
      <c r="G179" s="86"/>
    </row>
    <row r="180" spans="3:17" ht="15.75" thickBot="1">
      <c r="C180" s="157" t="s">
        <v>53</v>
      </c>
      <c r="D180" s="353">
        <f>SUM(F187:F220)</f>
        <v>0</v>
      </c>
      <c r="G180" s="79"/>
      <c r="H180" s="70"/>
      <c r="I180" s="70"/>
    </row>
    <row r="181" spans="3:17">
      <c r="G181" s="79"/>
      <c r="H181" s="70"/>
      <c r="I181" s="70"/>
    </row>
    <row r="182" spans="3:17">
      <c r="F182" s="70"/>
      <c r="G182" s="79"/>
      <c r="H182" s="70"/>
      <c r="I182" s="70"/>
    </row>
    <row r="183" spans="3:17" ht="15.75">
      <c r="C183" s="296" t="s">
        <v>392</v>
      </c>
      <c r="D183" s="351"/>
      <c r="F183" s="70"/>
      <c r="G183" s="79"/>
      <c r="H183" s="70"/>
      <c r="I183" s="70"/>
    </row>
    <row r="184" spans="3:17" ht="18.75">
      <c r="C184" s="208" t="e">
        <f>IFERROR(VLOOKUP(D183,'1. Desarrollo e Innov. Curricu.'!$E:$F,2,FALSE),IFERROR(VLOOKUP(D183,'2. Investigación Científica'!$E:$F,2,FALSE),IFERROR(VLOOKUP(D183,'3. Vinculación Univ. Sociedad'!$E:$F,2,FALSE),IFERROR(VLOOKUP(D183,'4. Docencia y Profesorado Univ.'!$E:$F,2,FALSE),IFERROR(VLOOKUP(D183,'5. Estudiantes y Graduados'!$E:$F,2,FALSE),IFERROR(VLOOKUP(D183,'11. Gestion Administrativa'!$E:$F,2,FALSE),IFERROR(VLOOKUP(D183,'13. Gestión Académica'!$E:$F,2,FALSE),IFERROR(VLOOKUP(D183,'8. Asegura. de la Calid. y M'!$E:$F,2,FALSE),IFERROR(VLOOKUP(D183,'6. Gestión del Conocimiento'!$E:$F,2,FALSE),IFERROR(VLOOKUP(D183,'15. Gobernabilidad y Proceso...'!$E:$F,2,FALSE),IFERROR(VLOOKUP(D183,'12. Gestión del Talento Humano'!$E:$F,2,FALSE),IFERROR(VLOOKUP(D183,'14. Internacional... de la E.S.'!$E:$F,2,FALSE),IFERROR(VLOOKUP(D183,'10. Posgrado'!$E:$F,2,FALSE),IFERROR(VLOOKUP(D183,'17. Gestión TIC'!$E:$F,2,FALSE),IFERROR(VLOOKUP(D183,'16. Desa. del Sistema Educ.Sup.'!$E:$F,2,FALSE),IFERROR(VLOOKUP(D183,'9. Cultura de Inno. Insti...'!$E:$F,2,FALSE),VLOOKUP(D183,'7. Lo Esencial de la Reforma U.'!$E:$F,2,0)))))))))))))))))</f>
        <v>#N/A</v>
      </c>
      <c r="D184" s="31"/>
      <c r="F184" s="70"/>
      <c r="G184" s="79"/>
      <c r="H184" s="70"/>
      <c r="I184" s="70"/>
    </row>
    <row r="185" spans="3:17" ht="42.75" thickBot="1">
      <c r="F185" s="93"/>
      <c r="G185" s="76"/>
      <c r="H185" s="76"/>
      <c r="I185" s="76"/>
      <c r="L185" s="224"/>
      <c r="M185" s="225"/>
      <c r="N185" s="224"/>
      <c r="O185" s="224"/>
      <c r="P185" s="227" t="s">
        <v>469</v>
      </c>
      <c r="Q185" s="227" t="s">
        <v>470</v>
      </c>
    </row>
    <row r="186" spans="3:17" ht="15.75" thickBot="1">
      <c r="C186" s="129" t="s">
        <v>44</v>
      </c>
      <c r="D186" s="129" t="s">
        <v>55</v>
      </c>
      <c r="E186" s="136" t="s">
        <v>57</v>
      </c>
      <c r="F186" s="135" t="s">
        <v>27</v>
      </c>
      <c r="G186" s="133" t="s">
        <v>131</v>
      </c>
      <c r="H186" s="136" t="s">
        <v>46</v>
      </c>
      <c r="I186" s="133" t="s">
        <v>132</v>
      </c>
      <c r="J186" s="133" t="s">
        <v>410</v>
      </c>
      <c r="K186" s="133" t="s">
        <v>411</v>
      </c>
      <c r="L186" s="221" t="s">
        <v>21</v>
      </c>
      <c r="M186" s="221" t="s">
        <v>55</v>
      </c>
      <c r="N186" s="222" t="s">
        <v>467</v>
      </c>
      <c r="O186" s="223" t="s">
        <v>468</v>
      </c>
      <c r="P186" s="226">
        <v>0.7</v>
      </c>
      <c r="Q186" s="226">
        <v>0.3</v>
      </c>
    </row>
    <row r="187" spans="3:17">
      <c r="C187" s="141"/>
      <c r="D187" s="158"/>
      <c r="E187" s="123"/>
      <c r="F187" s="97">
        <f t="shared" ref="F187:F220" si="8">D187*E187</f>
        <v>0</v>
      </c>
      <c r="G187" s="161"/>
      <c r="H187" s="142"/>
      <c r="I187" s="130" t="e">
        <f>VLOOKUP(H187,Presupuesto!$B$11:$C$565,2,0)</f>
        <v>#N/A</v>
      </c>
      <c r="J187" s="216" t="s">
        <v>1359</v>
      </c>
      <c r="K187" s="98" t="s">
        <v>412</v>
      </c>
      <c r="L187" s="141"/>
      <c r="M187" s="158"/>
      <c r="N187" s="123"/>
      <c r="O187" s="97">
        <f t="shared" ref="O187:O220" si="9">M187*N187</f>
        <v>0</v>
      </c>
      <c r="P187" s="97">
        <f t="shared" ref="P187:Q206" si="10">$O187*P$16</f>
        <v>0</v>
      </c>
      <c r="Q187" s="97">
        <f t="shared" si="10"/>
        <v>0</v>
      </c>
    </row>
    <row r="188" spans="3:17">
      <c r="C188" s="141"/>
      <c r="D188" s="158"/>
      <c r="E188" s="123"/>
      <c r="F188" s="97">
        <f t="shared" si="8"/>
        <v>0</v>
      </c>
      <c r="G188" s="161"/>
      <c r="H188" s="142"/>
      <c r="I188" s="130" t="e">
        <f>VLOOKUP(H188,Presupuesto!$B$11:$C$565,2,0)</f>
        <v>#N/A</v>
      </c>
      <c r="J188" s="98" t="str">
        <f>$J$187</f>
        <v>Investigación Científica</v>
      </c>
      <c r="K188" s="98" t="s">
        <v>412</v>
      </c>
      <c r="L188" s="141"/>
      <c r="M188" s="158"/>
      <c r="N188" s="123"/>
      <c r="O188" s="97">
        <f t="shared" si="9"/>
        <v>0</v>
      </c>
      <c r="P188" s="97">
        <f t="shared" si="10"/>
        <v>0</v>
      </c>
      <c r="Q188" s="97">
        <f t="shared" si="10"/>
        <v>0</v>
      </c>
    </row>
    <row r="189" spans="3:17">
      <c r="C189" s="141"/>
      <c r="D189" s="158"/>
      <c r="E189" s="123"/>
      <c r="F189" s="97">
        <f t="shared" si="8"/>
        <v>0</v>
      </c>
      <c r="G189" s="161"/>
      <c r="H189" s="142"/>
      <c r="I189" s="130" t="e">
        <f>VLOOKUP(H189,Presupuesto!$B$11:$C$565,2,0)</f>
        <v>#N/A</v>
      </c>
      <c r="J189" s="98" t="str">
        <f t="shared" ref="J189:J220" si="11">$J$187</f>
        <v>Investigación Científica</v>
      </c>
      <c r="K189" s="98" t="s">
        <v>412</v>
      </c>
      <c r="L189" s="141"/>
      <c r="M189" s="158"/>
      <c r="N189" s="123"/>
      <c r="O189" s="97">
        <f t="shared" si="9"/>
        <v>0</v>
      </c>
      <c r="P189" s="97">
        <f t="shared" si="10"/>
        <v>0</v>
      </c>
      <c r="Q189" s="97">
        <f t="shared" si="10"/>
        <v>0</v>
      </c>
    </row>
    <row r="190" spans="3:17">
      <c r="C190" s="141"/>
      <c r="D190" s="158"/>
      <c r="E190" s="123"/>
      <c r="F190" s="97">
        <f t="shared" si="8"/>
        <v>0</v>
      </c>
      <c r="G190" s="161"/>
      <c r="H190" s="142"/>
      <c r="I190" s="130" t="e">
        <f>VLOOKUP(H190,Presupuesto!$B$11:$C$565,2,0)</f>
        <v>#N/A</v>
      </c>
      <c r="J190" s="98" t="str">
        <f t="shared" si="11"/>
        <v>Investigación Científica</v>
      </c>
      <c r="K190" s="98" t="s">
        <v>412</v>
      </c>
      <c r="L190" s="141"/>
      <c r="M190" s="158"/>
      <c r="N190" s="123"/>
      <c r="O190" s="97">
        <f t="shared" si="9"/>
        <v>0</v>
      </c>
      <c r="P190" s="97">
        <f t="shared" si="10"/>
        <v>0</v>
      </c>
      <c r="Q190" s="97">
        <f t="shared" si="10"/>
        <v>0</v>
      </c>
    </row>
    <row r="191" spans="3:17">
      <c r="C191" s="141"/>
      <c r="D191" s="158"/>
      <c r="E191" s="123"/>
      <c r="F191" s="97">
        <f t="shared" si="8"/>
        <v>0</v>
      </c>
      <c r="G191" s="161"/>
      <c r="H191" s="142"/>
      <c r="I191" s="130" t="e">
        <f>VLOOKUP(H191,Presupuesto!$B$11:$C$565,2,0)</f>
        <v>#N/A</v>
      </c>
      <c r="J191" s="98" t="str">
        <f t="shared" si="11"/>
        <v>Investigación Científica</v>
      </c>
      <c r="K191" s="98" t="s">
        <v>401</v>
      </c>
      <c r="L191" s="141"/>
      <c r="M191" s="158"/>
      <c r="N191" s="123"/>
      <c r="O191" s="97">
        <f t="shared" si="9"/>
        <v>0</v>
      </c>
      <c r="P191" s="97">
        <f t="shared" si="10"/>
        <v>0</v>
      </c>
      <c r="Q191" s="97">
        <f t="shared" si="10"/>
        <v>0</v>
      </c>
    </row>
    <row r="192" spans="3:17">
      <c r="C192" s="141"/>
      <c r="D192" s="158"/>
      <c r="E192" s="123"/>
      <c r="F192" s="97">
        <f t="shared" si="8"/>
        <v>0</v>
      </c>
      <c r="G192" s="161"/>
      <c r="H192" s="142"/>
      <c r="I192" s="130" t="e">
        <f>VLOOKUP(H192,Presupuesto!$B$11:$C$565,2,0)</f>
        <v>#N/A</v>
      </c>
      <c r="J192" s="98" t="str">
        <f t="shared" si="11"/>
        <v>Investigación Científica</v>
      </c>
      <c r="K192" s="98" t="s">
        <v>412</v>
      </c>
      <c r="L192" s="141"/>
      <c r="M192" s="158"/>
      <c r="N192" s="123"/>
      <c r="O192" s="97">
        <f t="shared" si="9"/>
        <v>0</v>
      </c>
      <c r="P192" s="97">
        <f t="shared" si="10"/>
        <v>0</v>
      </c>
      <c r="Q192" s="97">
        <f t="shared" si="10"/>
        <v>0</v>
      </c>
    </row>
    <row r="193" spans="3:17">
      <c r="C193" s="141"/>
      <c r="D193" s="158"/>
      <c r="E193" s="123"/>
      <c r="F193" s="97">
        <f t="shared" si="8"/>
        <v>0</v>
      </c>
      <c r="G193" s="161"/>
      <c r="H193" s="142"/>
      <c r="I193" s="130" t="e">
        <f>VLOOKUP(H193,Presupuesto!$B$11:$C$565,2,0)</f>
        <v>#N/A</v>
      </c>
      <c r="J193" s="98" t="str">
        <f t="shared" si="11"/>
        <v>Investigación Científica</v>
      </c>
      <c r="K193" s="98" t="s">
        <v>412</v>
      </c>
      <c r="L193" s="141"/>
      <c r="M193" s="158"/>
      <c r="N193" s="123"/>
      <c r="O193" s="97">
        <f t="shared" si="9"/>
        <v>0</v>
      </c>
      <c r="P193" s="97">
        <f t="shared" si="10"/>
        <v>0</v>
      </c>
      <c r="Q193" s="97">
        <f t="shared" si="10"/>
        <v>0</v>
      </c>
    </row>
    <row r="194" spans="3:17">
      <c r="C194" s="141"/>
      <c r="D194" s="158"/>
      <c r="E194" s="123"/>
      <c r="F194" s="97">
        <f t="shared" si="8"/>
        <v>0</v>
      </c>
      <c r="G194" s="161"/>
      <c r="H194" s="142"/>
      <c r="I194" s="130" t="e">
        <f>VLOOKUP(H194,Presupuesto!$B$11:$C$565,2,0)</f>
        <v>#N/A</v>
      </c>
      <c r="J194" s="98" t="str">
        <f t="shared" si="11"/>
        <v>Investigación Científica</v>
      </c>
      <c r="K194" s="98" t="s">
        <v>412</v>
      </c>
      <c r="L194" s="141"/>
      <c r="M194" s="158"/>
      <c r="N194" s="123"/>
      <c r="O194" s="97">
        <f t="shared" si="9"/>
        <v>0</v>
      </c>
      <c r="P194" s="97">
        <f t="shared" si="10"/>
        <v>0</v>
      </c>
      <c r="Q194" s="97">
        <f t="shared" si="10"/>
        <v>0</v>
      </c>
    </row>
    <row r="195" spans="3:17">
      <c r="C195" s="141"/>
      <c r="D195" s="158"/>
      <c r="E195" s="123"/>
      <c r="F195" s="97">
        <f t="shared" si="8"/>
        <v>0</v>
      </c>
      <c r="G195" s="161"/>
      <c r="H195" s="142"/>
      <c r="I195" s="130" t="e">
        <f>VLOOKUP(H195,Presupuesto!$B$11:$C$565,2,0)</f>
        <v>#N/A</v>
      </c>
      <c r="J195" s="98" t="str">
        <f t="shared" si="11"/>
        <v>Investigación Científica</v>
      </c>
      <c r="K195" s="98" t="s">
        <v>412</v>
      </c>
      <c r="L195" s="141"/>
      <c r="M195" s="158"/>
      <c r="N195" s="123"/>
      <c r="O195" s="97">
        <f t="shared" si="9"/>
        <v>0</v>
      </c>
      <c r="P195" s="97">
        <f t="shared" si="10"/>
        <v>0</v>
      </c>
      <c r="Q195" s="97">
        <f t="shared" si="10"/>
        <v>0</v>
      </c>
    </row>
    <row r="196" spans="3:17">
      <c r="C196" s="141"/>
      <c r="D196" s="158"/>
      <c r="E196" s="123"/>
      <c r="F196" s="97">
        <f t="shared" si="8"/>
        <v>0</v>
      </c>
      <c r="G196" s="161"/>
      <c r="H196" s="142"/>
      <c r="I196" s="130" t="e">
        <f>VLOOKUP(H196,Presupuesto!$B$11:$C$565,2,0)</f>
        <v>#N/A</v>
      </c>
      <c r="J196" s="98" t="str">
        <f t="shared" si="11"/>
        <v>Investigación Científica</v>
      </c>
      <c r="K196" s="98" t="s">
        <v>412</v>
      </c>
      <c r="L196" s="141"/>
      <c r="M196" s="158"/>
      <c r="N196" s="123"/>
      <c r="O196" s="97">
        <f t="shared" si="9"/>
        <v>0</v>
      </c>
      <c r="P196" s="97">
        <f t="shared" si="10"/>
        <v>0</v>
      </c>
      <c r="Q196" s="97">
        <f t="shared" si="10"/>
        <v>0</v>
      </c>
    </row>
    <row r="197" spans="3:17">
      <c r="C197" s="141"/>
      <c r="D197" s="158"/>
      <c r="E197" s="123"/>
      <c r="F197" s="97">
        <f t="shared" si="8"/>
        <v>0</v>
      </c>
      <c r="G197" s="161"/>
      <c r="H197" s="142"/>
      <c r="I197" s="130" t="e">
        <f>VLOOKUP(H197,Presupuesto!$B$11:$C$565,2,0)</f>
        <v>#N/A</v>
      </c>
      <c r="J197" s="98" t="str">
        <f t="shared" si="11"/>
        <v>Investigación Científica</v>
      </c>
      <c r="K197" s="98" t="s">
        <v>412</v>
      </c>
      <c r="L197" s="141"/>
      <c r="M197" s="158"/>
      <c r="N197" s="123"/>
      <c r="O197" s="97">
        <f t="shared" si="9"/>
        <v>0</v>
      </c>
      <c r="P197" s="97">
        <f t="shared" si="10"/>
        <v>0</v>
      </c>
      <c r="Q197" s="97">
        <f t="shared" si="10"/>
        <v>0</v>
      </c>
    </row>
    <row r="198" spans="3:17">
      <c r="C198" s="141"/>
      <c r="D198" s="158"/>
      <c r="E198" s="123"/>
      <c r="F198" s="97">
        <f t="shared" si="8"/>
        <v>0</v>
      </c>
      <c r="G198" s="161"/>
      <c r="H198" s="142"/>
      <c r="I198" s="130" t="e">
        <f>VLOOKUP(H198,Presupuesto!$B$11:$C$565,2,0)</f>
        <v>#N/A</v>
      </c>
      <c r="J198" s="98" t="str">
        <f t="shared" si="11"/>
        <v>Investigación Científica</v>
      </c>
      <c r="K198" s="98" t="s">
        <v>412</v>
      </c>
      <c r="L198" s="141"/>
      <c r="M198" s="158"/>
      <c r="N198" s="123"/>
      <c r="O198" s="97">
        <f t="shared" si="9"/>
        <v>0</v>
      </c>
      <c r="P198" s="97">
        <f t="shared" si="10"/>
        <v>0</v>
      </c>
      <c r="Q198" s="97">
        <f t="shared" si="10"/>
        <v>0</v>
      </c>
    </row>
    <row r="199" spans="3:17">
      <c r="C199" s="141"/>
      <c r="D199" s="158"/>
      <c r="E199" s="123"/>
      <c r="F199" s="97">
        <f t="shared" si="8"/>
        <v>0</v>
      </c>
      <c r="G199" s="161"/>
      <c r="H199" s="142"/>
      <c r="I199" s="130" t="e">
        <f>VLOOKUP(H199,Presupuesto!$B$11:$C$565,2,0)</f>
        <v>#N/A</v>
      </c>
      <c r="J199" s="98" t="str">
        <f t="shared" si="11"/>
        <v>Investigación Científica</v>
      </c>
      <c r="K199" s="98" t="s">
        <v>412</v>
      </c>
      <c r="L199" s="141"/>
      <c r="M199" s="158"/>
      <c r="N199" s="123"/>
      <c r="O199" s="97">
        <f t="shared" si="9"/>
        <v>0</v>
      </c>
      <c r="P199" s="97">
        <f t="shared" si="10"/>
        <v>0</v>
      </c>
      <c r="Q199" s="97">
        <f t="shared" si="10"/>
        <v>0</v>
      </c>
    </row>
    <row r="200" spans="3:17">
      <c r="C200" s="141"/>
      <c r="D200" s="158"/>
      <c r="E200" s="123"/>
      <c r="F200" s="97">
        <f t="shared" si="8"/>
        <v>0</v>
      </c>
      <c r="G200" s="161"/>
      <c r="H200" s="142"/>
      <c r="I200" s="130" t="e">
        <f>VLOOKUP(H200,Presupuesto!$B$11:$C$565,2,0)</f>
        <v>#N/A</v>
      </c>
      <c r="J200" s="98" t="str">
        <f t="shared" si="11"/>
        <v>Investigación Científica</v>
      </c>
      <c r="K200" s="98" t="s">
        <v>412</v>
      </c>
      <c r="L200" s="141"/>
      <c r="M200" s="158"/>
      <c r="N200" s="123"/>
      <c r="O200" s="97">
        <f t="shared" si="9"/>
        <v>0</v>
      </c>
      <c r="P200" s="97">
        <f t="shared" si="10"/>
        <v>0</v>
      </c>
      <c r="Q200" s="97">
        <f t="shared" si="10"/>
        <v>0</v>
      </c>
    </row>
    <row r="201" spans="3:17">
      <c r="C201" s="141"/>
      <c r="D201" s="158"/>
      <c r="E201" s="123"/>
      <c r="F201" s="97">
        <f t="shared" si="8"/>
        <v>0</v>
      </c>
      <c r="G201" s="161"/>
      <c r="H201" s="142"/>
      <c r="I201" s="130" t="e">
        <f>VLOOKUP(H201,Presupuesto!$B$11:$C$565,2,0)</f>
        <v>#N/A</v>
      </c>
      <c r="J201" s="98" t="str">
        <f t="shared" si="11"/>
        <v>Investigación Científica</v>
      </c>
      <c r="K201" s="98" t="s">
        <v>412</v>
      </c>
      <c r="L201" s="141"/>
      <c r="M201" s="158"/>
      <c r="N201" s="123"/>
      <c r="O201" s="97">
        <f t="shared" si="9"/>
        <v>0</v>
      </c>
      <c r="P201" s="97">
        <f t="shared" si="10"/>
        <v>0</v>
      </c>
      <c r="Q201" s="97">
        <f t="shared" si="10"/>
        <v>0</v>
      </c>
    </row>
    <row r="202" spans="3:17">
      <c r="C202" s="141"/>
      <c r="D202" s="158"/>
      <c r="E202" s="123"/>
      <c r="F202" s="97">
        <f t="shared" si="8"/>
        <v>0</v>
      </c>
      <c r="G202" s="161"/>
      <c r="H202" s="142"/>
      <c r="I202" s="130" t="e">
        <f>VLOOKUP(H202,Presupuesto!$B$11:$C$565,2,0)</f>
        <v>#N/A</v>
      </c>
      <c r="J202" s="98" t="str">
        <f t="shared" si="11"/>
        <v>Investigación Científica</v>
      </c>
      <c r="K202" s="98" t="s">
        <v>412</v>
      </c>
      <c r="L202" s="141"/>
      <c r="M202" s="158"/>
      <c r="N202" s="123"/>
      <c r="O202" s="97">
        <f t="shared" si="9"/>
        <v>0</v>
      </c>
      <c r="P202" s="97">
        <f t="shared" si="10"/>
        <v>0</v>
      </c>
      <c r="Q202" s="97">
        <f t="shared" si="10"/>
        <v>0</v>
      </c>
    </row>
    <row r="203" spans="3:17">
      <c r="C203" s="141"/>
      <c r="D203" s="158"/>
      <c r="E203" s="123"/>
      <c r="F203" s="97">
        <f t="shared" si="8"/>
        <v>0</v>
      </c>
      <c r="G203" s="161"/>
      <c r="H203" s="142"/>
      <c r="I203" s="130" t="e">
        <f>VLOOKUP(H203,Presupuesto!$B$11:$C$565,2,0)</f>
        <v>#N/A</v>
      </c>
      <c r="J203" s="98" t="str">
        <f t="shared" si="11"/>
        <v>Investigación Científica</v>
      </c>
      <c r="K203" s="98" t="s">
        <v>412</v>
      </c>
      <c r="L203" s="141"/>
      <c r="M203" s="158"/>
      <c r="N203" s="123"/>
      <c r="O203" s="97">
        <f t="shared" si="9"/>
        <v>0</v>
      </c>
      <c r="P203" s="97">
        <f t="shared" si="10"/>
        <v>0</v>
      </c>
      <c r="Q203" s="97">
        <f t="shared" si="10"/>
        <v>0</v>
      </c>
    </row>
    <row r="204" spans="3:17">
      <c r="C204" s="141"/>
      <c r="D204" s="158"/>
      <c r="E204" s="123"/>
      <c r="F204" s="97">
        <f t="shared" si="8"/>
        <v>0</v>
      </c>
      <c r="G204" s="161"/>
      <c r="H204" s="142"/>
      <c r="I204" s="130" t="e">
        <f>VLOOKUP(H204,Presupuesto!$B$11:$C$565,2,0)</f>
        <v>#N/A</v>
      </c>
      <c r="J204" s="98" t="str">
        <f t="shared" si="11"/>
        <v>Investigación Científica</v>
      </c>
      <c r="K204" s="98" t="s">
        <v>412</v>
      </c>
      <c r="L204" s="141"/>
      <c r="M204" s="158"/>
      <c r="N204" s="123"/>
      <c r="O204" s="97">
        <f t="shared" si="9"/>
        <v>0</v>
      </c>
      <c r="P204" s="97">
        <f t="shared" si="10"/>
        <v>0</v>
      </c>
      <c r="Q204" s="97">
        <f t="shared" si="10"/>
        <v>0</v>
      </c>
    </row>
    <row r="205" spans="3:17">
      <c r="C205" s="141"/>
      <c r="D205" s="158"/>
      <c r="E205" s="123"/>
      <c r="F205" s="97">
        <f t="shared" si="8"/>
        <v>0</v>
      </c>
      <c r="G205" s="161"/>
      <c r="H205" s="142"/>
      <c r="I205" s="130" t="e">
        <f>VLOOKUP(H205,Presupuesto!$B$11:$C$565,2,0)</f>
        <v>#N/A</v>
      </c>
      <c r="J205" s="98" t="str">
        <f t="shared" si="11"/>
        <v>Investigación Científica</v>
      </c>
      <c r="K205" s="98" t="s">
        <v>412</v>
      </c>
      <c r="L205" s="141"/>
      <c r="M205" s="158"/>
      <c r="N205" s="123"/>
      <c r="O205" s="97">
        <f t="shared" si="9"/>
        <v>0</v>
      </c>
      <c r="P205" s="97">
        <f t="shared" si="10"/>
        <v>0</v>
      </c>
      <c r="Q205" s="97">
        <f t="shared" si="10"/>
        <v>0</v>
      </c>
    </row>
    <row r="206" spans="3:17">
      <c r="C206" s="141"/>
      <c r="D206" s="158"/>
      <c r="E206" s="123"/>
      <c r="F206" s="97">
        <f t="shared" si="8"/>
        <v>0</v>
      </c>
      <c r="G206" s="161"/>
      <c r="H206" s="142"/>
      <c r="I206" s="130" t="e">
        <f>VLOOKUP(H206,Presupuesto!$B$11:$C$565,2,0)</f>
        <v>#N/A</v>
      </c>
      <c r="J206" s="98" t="str">
        <f t="shared" si="11"/>
        <v>Investigación Científica</v>
      </c>
      <c r="K206" s="98" t="s">
        <v>412</v>
      </c>
      <c r="L206" s="141"/>
      <c r="M206" s="158"/>
      <c r="N206" s="123"/>
      <c r="O206" s="97">
        <f t="shared" si="9"/>
        <v>0</v>
      </c>
      <c r="P206" s="97">
        <f t="shared" si="10"/>
        <v>0</v>
      </c>
      <c r="Q206" s="97">
        <f t="shared" si="10"/>
        <v>0</v>
      </c>
    </row>
    <row r="207" spans="3:17">
      <c r="C207" s="141"/>
      <c r="D207" s="158"/>
      <c r="E207" s="123"/>
      <c r="F207" s="97">
        <f t="shared" si="8"/>
        <v>0</v>
      </c>
      <c r="G207" s="161"/>
      <c r="H207" s="142"/>
      <c r="I207" s="130" t="e">
        <f>VLOOKUP(H207,Presupuesto!$B$11:$C$565,2,0)</f>
        <v>#N/A</v>
      </c>
      <c r="J207" s="98" t="str">
        <f t="shared" si="11"/>
        <v>Investigación Científica</v>
      </c>
      <c r="K207" s="98" t="s">
        <v>412</v>
      </c>
      <c r="L207" s="141"/>
      <c r="M207" s="158"/>
      <c r="N207" s="123"/>
      <c r="O207" s="97">
        <f t="shared" si="9"/>
        <v>0</v>
      </c>
      <c r="P207" s="97">
        <f t="shared" ref="P207:Q220" si="12">$O207*P$16</f>
        <v>0</v>
      </c>
      <c r="Q207" s="97">
        <f t="shared" si="12"/>
        <v>0</v>
      </c>
    </row>
    <row r="208" spans="3:17">
      <c r="C208" s="143"/>
      <c r="D208" s="151"/>
      <c r="E208" s="118"/>
      <c r="F208" s="97">
        <f t="shared" si="8"/>
        <v>0</v>
      </c>
      <c r="G208" s="161"/>
      <c r="H208" s="144"/>
      <c r="I208" s="130" t="e">
        <f>VLOOKUP(H208,Presupuesto!$B$11:$C$565,2,0)</f>
        <v>#N/A</v>
      </c>
      <c r="J208" s="98" t="str">
        <f t="shared" si="11"/>
        <v>Investigación Científica</v>
      </c>
      <c r="K208" s="98" t="s">
        <v>412</v>
      </c>
      <c r="L208" s="143"/>
      <c r="M208" s="151"/>
      <c r="N208" s="118"/>
      <c r="O208" s="97">
        <f t="shared" si="9"/>
        <v>0</v>
      </c>
      <c r="P208" s="97">
        <f t="shared" si="12"/>
        <v>0</v>
      </c>
      <c r="Q208" s="97">
        <f t="shared" si="12"/>
        <v>0</v>
      </c>
    </row>
    <row r="209" spans="3:17">
      <c r="C209" s="143"/>
      <c r="D209" s="151"/>
      <c r="E209" s="118"/>
      <c r="F209" s="97">
        <f t="shared" si="8"/>
        <v>0</v>
      </c>
      <c r="G209" s="161"/>
      <c r="H209" s="144"/>
      <c r="I209" s="130" t="e">
        <f>VLOOKUP(H209,Presupuesto!$B$11:$C$565,2,0)</f>
        <v>#N/A</v>
      </c>
      <c r="J209" s="98" t="str">
        <f t="shared" si="11"/>
        <v>Investigación Científica</v>
      </c>
      <c r="K209" s="98" t="s">
        <v>412</v>
      </c>
      <c r="L209" s="143"/>
      <c r="M209" s="151"/>
      <c r="N209" s="118"/>
      <c r="O209" s="97">
        <f t="shared" si="9"/>
        <v>0</v>
      </c>
      <c r="P209" s="97">
        <f t="shared" si="12"/>
        <v>0</v>
      </c>
      <c r="Q209" s="97">
        <f t="shared" si="12"/>
        <v>0</v>
      </c>
    </row>
    <row r="210" spans="3:17">
      <c r="C210" s="143"/>
      <c r="D210" s="151"/>
      <c r="E210" s="118"/>
      <c r="F210" s="97">
        <f t="shared" si="8"/>
        <v>0</v>
      </c>
      <c r="G210" s="161"/>
      <c r="H210" s="144"/>
      <c r="I210" s="130" t="e">
        <f>VLOOKUP(H210,Presupuesto!$B$11:$C$565,2,0)</f>
        <v>#N/A</v>
      </c>
      <c r="J210" s="98" t="str">
        <f t="shared" si="11"/>
        <v>Investigación Científica</v>
      </c>
      <c r="K210" s="98" t="s">
        <v>412</v>
      </c>
      <c r="L210" s="143"/>
      <c r="M210" s="151"/>
      <c r="N210" s="118"/>
      <c r="O210" s="97">
        <f t="shared" si="9"/>
        <v>0</v>
      </c>
      <c r="P210" s="97">
        <f t="shared" si="12"/>
        <v>0</v>
      </c>
      <c r="Q210" s="97">
        <f t="shared" si="12"/>
        <v>0</v>
      </c>
    </row>
    <row r="211" spans="3:17">
      <c r="C211" s="143"/>
      <c r="D211" s="151"/>
      <c r="E211" s="118"/>
      <c r="F211" s="97">
        <f t="shared" si="8"/>
        <v>0</v>
      </c>
      <c r="G211" s="161"/>
      <c r="H211" s="144"/>
      <c r="I211" s="130" t="e">
        <f>VLOOKUP(H211,Presupuesto!$B$11:$C$565,2,0)</f>
        <v>#N/A</v>
      </c>
      <c r="J211" s="98" t="str">
        <f t="shared" si="11"/>
        <v>Investigación Científica</v>
      </c>
      <c r="K211" s="98" t="s">
        <v>412</v>
      </c>
      <c r="L211" s="143"/>
      <c r="M211" s="151"/>
      <c r="N211" s="118"/>
      <c r="O211" s="97">
        <f t="shared" si="9"/>
        <v>0</v>
      </c>
      <c r="P211" s="97">
        <f t="shared" si="12"/>
        <v>0</v>
      </c>
      <c r="Q211" s="97">
        <f t="shared" si="12"/>
        <v>0</v>
      </c>
    </row>
    <row r="212" spans="3:17">
      <c r="C212" s="143"/>
      <c r="D212" s="151"/>
      <c r="E212" s="118"/>
      <c r="F212" s="97">
        <f t="shared" si="8"/>
        <v>0</v>
      </c>
      <c r="G212" s="161"/>
      <c r="H212" s="144"/>
      <c r="I212" s="130" t="e">
        <f>VLOOKUP(H212,Presupuesto!$B$11:$C$565,2,0)</f>
        <v>#N/A</v>
      </c>
      <c r="J212" s="98" t="str">
        <f t="shared" si="11"/>
        <v>Investigación Científica</v>
      </c>
      <c r="K212" s="98" t="s">
        <v>412</v>
      </c>
      <c r="L212" s="143"/>
      <c r="M212" s="151"/>
      <c r="N212" s="118"/>
      <c r="O212" s="97">
        <f t="shared" si="9"/>
        <v>0</v>
      </c>
      <c r="P212" s="97">
        <f t="shared" si="12"/>
        <v>0</v>
      </c>
      <c r="Q212" s="97">
        <f t="shared" si="12"/>
        <v>0</v>
      </c>
    </row>
    <row r="213" spans="3:17">
      <c r="C213" s="143"/>
      <c r="D213" s="151"/>
      <c r="E213" s="118"/>
      <c r="F213" s="97">
        <f t="shared" si="8"/>
        <v>0</v>
      </c>
      <c r="G213" s="161"/>
      <c r="H213" s="144"/>
      <c r="I213" s="130" t="e">
        <f>VLOOKUP(H213,Presupuesto!$B$11:$C$565,2,0)</f>
        <v>#N/A</v>
      </c>
      <c r="J213" s="98" t="str">
        <f t="shared" si="11"/>
        <v>Investigación Científica</v>
      </c>
      <c r="K213" s="98" t="s">
        <v>412</v>
      </c>
      <c r="L213" s="143"/>
      <c r="M213" s="151"/>
      <c r="N213" s="118"/>
      <c r="O213" s="97">
        <f t="shared" si="9"/>
        <v>0</v>
      </c>
      <c r="P213" s="97">
        <f t="shared" si="12"/>
        <v>0</v>
      </c>
      <c r="Q213" s="97">
        <f t="shared" si="12"/>
        <v>0</v>
      </c>
    </row>
    <row r="214" spans="3:17">
      <c r="C214" s="143"/>
      <c r="D214" s="151"/>
      <c r="E214" s="118"/>
      <c r="F214" s="97">
        <f t="shared" si="8"/>
        <v>0</v>
      </c>
      <c r="G214" s="161"/>
      <c r="H214" s="144"/>
      <c r="I214" s="130" t="e">
        <f>VLOOKUP(H214,Presupuesto!$B$11:$C$565,2,0)</f>
        <v>#N/A</v>
      </c>
      <c r="J214" s="98" t="str">
        <f t="shared" si="11"/>
        <v>Investigación Científica</v>
      </c>
      <c r="K214" s="98" t="s">
        <v>412</v>
      </c>
      <c r="L214" s="143"/>
      <c r="M214" s="151"/>
      <c r="N214" s="118"/>
      <c r="O214" s="97">
        <f t="shared" si="9"/>
        <v>0</v>
      </c>
      <c r="P214" s="97">
        <f t="shared" si="12"/>
        <v>0</v>
      </c>
      <c r="Q214" s="97">
        <f t="shared" si="12"/>
        <v>0</v>
      </c>
    </row>
    <row r="215" spans="3:17">
      <c r="C215" s="143"/>
      <c r="D215" s="151"/>
      <c r="E215" s="118"/>
      <c r="F215" s="97">
        <f t="shared" si="8"/>
        <v>0</v>
      </c>
      <c r="G215" s="161"/>
      <c r="H215" s="144"/>
      <c r="I215" s="130" t="e">
        <f>VLOOKUP(H215,Presupuesto!$B$11:$C$565,2,0)</f>
        <v>#N/A</v>
      </c>
      <c r="J215" s="98" t="str">
        <f t="shared" si="11"/>
        <v>Investigación Científica</v>
      </c>
      <c r="K215" s="98" t="s">
        <v>412</v>
      </c>
      <c r="L215" s="143"/>
      <c r="M215" s="151"/>
      <c r="N215" s="118"/>
      <c r="O215" s="97">
        <f t="shared" si="9"/>
        <v>0</v>
      </c>
      <c r="P215" s="97">
        <f t="shared" si="12"/>
        <v>0</v>
      </c>
      <c r="Q215" s="97">
        <f t="shared" si="12"/>
        <v>0</v>
      </c>
    </row>
    <row r="216" spans="3:17">
      <c r="C216" s="145"/>
      <c r="D216" s="151"/>
      <c r="E216" s="118"/>
      <c r="F216" s="97">
        <f t="shared" si="8"/>
        <v>0</v>
      </c>
      <c r="G216" s="161"/>
      <c r="H216" s="146"/>
      <c r="I216" s="130" t="e">
        <f>VLOOKUP(H216,Presupuesto!$B$11:$C$565,2,0)</f>
        <v>#N/A</v>
      </c>
      <c r="J216" s="98" t="str">
        <f t="shared" si="11"/>
        <v>Investigación Científica</v>
      </c>
      <c r="K216" s="98" t="s">
        <v>403</v>
      </c>
      <c r="L216" s="145"/>
      <c r="M216" s="151"/>
      <c r="N216" s="118"/>
      <c r="O216" s="97">
        <f t="shared" si="9"/>
        <v>0</v>
      </c>
      <c r="P216" s="97">
        <f t="shared" si="12"/>
        <v>0</v>
      </c>
      <c r="Q216" s="97">
        <f t="shared" si="12"/>
        <v>0</v>
      </c>
    </row>
    <row r="217" spans="3:17">
      <c r="C217" s="145"/>
      <c r="D217" s="151"/>
      <c r="E217" s="118"/>
      <c r="F217" s="97">
        <f t="shared" si="8"/>
        <v>0</v>
      </c>
      <c r="G217" s="161"/>
      <c r="H217" s="146"/>
      <c r="I217" s="130" t="e">
        <f>VLOOKUP(H217,Presupuesto!$B$11:$C$565,2,0)</f>
        <v>#N/A</v>
      </c>
      <c r="J217" s="98" t="str">
        <f t="shared" si="11"/>
        <v>Investigación Científica</v>
      </c>
      <c r="K217" s="98" t="s">
        <v>412</v>
      </c>
      <c r="L217" s="145"/>
      <c r="M217" s="151"/>
      <c r="N217" s="118"/>
      <c r="O217" s="97">
        <f t="shared" si="9"/>
        <v>0</v>
      </c>
      <c r="P217" s="97">
        <f t="shared" si="12"/>
        <v>0</v>
      </c>
      <c r="Q217" s="97">
        <f t="shared" si="12"/>
        <v>0</v>
      </c>
    </row>
    <row r="218" spans="3:17">
      <c r="C218" s="145"/>
      <c r="D218" s="151"/>
      <c r="E218" s="118"/>
      <c r="F218" s="97">
        <f t="shared" si="8"/>
        <v>0</v>
      </c>
      <c r="G218" s="161"/>
      <c r="H218" s="146"/>
      <c r="I218" s="130" t="e">
        <f>VLOOKUP(H218,Presupuesto!$B$11:$C$565,2,0)</f>
        <v>#N/A</v>
      </c>
      <c r="J218" s="98" t="str">
        <f t="shared" si="11"/>
        <v>Investigación Científica</v>
      </c>
      <c r="K218" s="98" t="s">
        <v>412</v>
      </c>
      <c r="L218" s="145"/>
      <c r="M218" s="151"/>
      <c r="N218" s="118"/>
      <c r="O218" s="97">
        <f t="shared" si="9"/>
        <v>0</v>
      </c>
      <c r="P218" s="97">
        <f t="shared" si="12"/>
        <v>0</v>
      </c>
      <c r="Q218" s="97">
        <f t="shared" si="12"/>
        <v>0</v>
      </c>
    </row>
    <row r="219" spans="3:17">
      <c r="C219" s="145"/>
      <c r="D219" s="151"/>
      <c r="E219" s="118"/>
      <c r="F219" s="97">
        <f t="shared" si="8"/>
        <v>0</v>
      </c>
      <c r="G219" s="161"/>
      <c r="H219" s="146"/>
      <c r="I219" s="130" t="e">
        <f>VLOOKUP(H219,Presupuesto!$B$11:$C$565,2,0)</f>
        <v>#N/A</v>
      </c>
      <c r="J219" s="98" t="str">
        <f t="shared" si="11"/>
        <v>Investigación Científica</v>
      </c>
      <c r="K219" s="98" t="s">
        <v>412</v>
      </c>
      <c r="L219" s="145"/>
      <c r="M219" s="151"/>
      <c r="N219" s="118"/>
      <c r="O219" s="97">
        <f t="shared" si="9"/>
        <v>0</v>
      </c>
      <c r="P219" s="97">
        <f t="shared" si="12"/>
        <v>0</v>
      </c>
      <c r="Q219" s="97">
        <f t="shared" si="12"/>
        <v>0</v>
      </c>
    </row>
    <row r="220" spans="3:17" ht="15.75" thickBot="1">
      <c r="C220" s="147"/>
      <c r="D220" s="159"/>
      <c r="E220" s="103"/>
      <c r="F220" s="105">
        <f t="shared" si="8"/>
        <v>0</v>
      </c>
      <c r="G220" s="162"/>
      <c r="H220" s="148"/>
      <c r="I220" s="132" t="e">
        <f>VLOOKUP(H220,Presupuesto!$B$11:$C$565,2,0)</f>
        <v>#N/A</v>
      </c>
      <c r="J220" s="106" t="str">
        <f t="shared" si="11"/>
        <v>Investigación Científica</v>
      </c>
      <c r="K220" s="124" t="s">
        <v>394</v>
      </c>
      <c r="L220" s="147"/>
      <c r="M220" s="159"/>
      <c r="N220" s="103"/>
      <c r="O220" s="105">
        <f t="shared" si="9"/>
        <v>0</v>
      </c>
      <c r="P220" s="105">
        <f t="shared" si="12"/>
        <v>0</v>
      </c>
      <c r="Q220" s="105">
        <f t="shared" si="12"/>
        <v>0</v>
      </c>
    </row>
    <row r="222" spans="3:17" ht="15.75" thickBot="1"/>
    <row r="223" spans="3:17" ht="15.75" thickBot="1">
      <c r="C223" s="157" t="s">
        <v>53</v>
      </c>
      <c r="D223" s="353">
        <f>SUM(F230:F263)</f>
        <v>0</v>
      </c>
      <c r="G223" s="79"/>
      <c r="H223" s="70"/>
      <c r="I223" s="70"/>
    </row>
    <row r="224" spans="3:17">
      <c r="G224" s="79"/>
      <c r="H224" s="70"/>
      <c r="I224" s="70"/>
    </row>
    <row r="225" spans="3:17">
      <c r="F225" s="70"/>
      <c r="G225" s="79"/>
      <c r="H225" s="70"/>
      <c r="I225" s="70"/>
    </row>
    <row r="226" spans="3:17" ht="15.75">
      <c r="C226" s="296" t="s">
        <v>392</v>
      </c>
      <c r="D226" s="351"/>
      <c r="F226" s="70"/>
      <c r="G226" s="79"/>
      <c r="H226" s="70"/>
      <c r="I226" s="70"/>
    </row>
    <row r="227" spans="3:17" ht="18.75">
      <c r="C227" s="208" t="e">
        <f>IFERROR(VLOOKUP(D226,'1. Desarrollo e Innov. Curricu.'!$E:$F,2,FALSE),IFERROR(VLOOKUP(D226,'2. Investigación Científica'!$E:$F,2,FALSE),IFERROR(VLOOKUP(D226,'3. Vinculación Univ. Sociedad'!$E:$F,2,FALSE),IFERROR(VLOOKUP(D226,'4. Docencia y Profesorado Univ.'!$E:$F,2,FALSE),IFERROR(VLOOKUP(D226,'5. Estudiantes y Graduados'!$E:$F,2,FALSE),IFERROR(VLOOKUP(D226,'11. Gestion Administrativa'!$E:$F,2,FALSE),IFERROR(VLOOKUP(D226,'13. Gestión Académica'!$E:$F,2,FALSE),IFERROR(VLOOKUP(D226,'8. Asegura. de la Calid. y M'!$E:$F,2,FALSE),IFERROR(VLOOKUP(D226,'6. Gestión del Conocimiento'!$E:$F,2,FALSE),IFERROR(VLOOKUP(D226,'15. Gobernabilidad y Proceso...'!$E:$F,2,FALSE),IFERROR(VLOOKUP(D226,'12. Gestión del Talento Humano'!$E:$F,2,FALSE),IFERROR(VLOOKUP(D226,'14. Internacional... de la E.S.'!$E:$F,2,FALSE),IFERROR(VLOOKUP(D226,'10. Posgrado'!$E:$F,2,FALSE),IFERROR(VLOOKUP(D226,'17. Gestión TIC'!$E:$F,2,FALSE),IFERROR(VLOOKUP(D226,'16. Desa. del Sistema Educ.Sup.'!$E:$F,2,FALSE),IFERROR(VLOOKUP(D226,'9. Cultura de Inno. Insti...'!$E:$F,2,FALSE),VLOOKUP(D226,'7. Lo Esencial de la Reforma U.'!$E:$F,2,0)))))))))))))))))</f>
        <v>#N/A</v>
      </c>
      <c r="D227" s="31"/>
      <c r="F227" s="70"/>
      <c r="G227" s="79"/>
      <c r="H227" s="70"/>
      <c r="I227" s="70"/>
    </row>
    <row r="228" spans="3:17" ht="42.75" thickBot="1">
      <c r="F228" s="93"/>
      <c r="G228" s="76"/>
      <c r="H228" s="76"/>
      <c r="I228" s="76"/>
      <c r="L228" s="224"/>
      <c r="M228" s="225"/>
      <c r="N228" s="224"/>
      <c r="O228" s="224"/>
      <c r="P228" s="227" t="s">
        <v>469</v>
      </c>
      <c r="Q228" s="227" t="s">
        <v>470</v>
      </c>
    </row>
    <row r="229" spans="3:17" ht="15.75" thickBot="1">
      <c r="C229" s="129" t="s">
        <v>44</v>
      </c>
      <c r="D229" s="129" t="s">
        <v>55</v>
      </c>
      <c r="E229" s="136" t="s">
        <v>57</v>
      </c>
      <c r="F229" s="135" t="s">
        <v>27</v>
      </c>
      <c r="G229" s="133" t="s">
        <v>131</v>
      </c>
      <c r="H229" s="136" t="s">
        <v>46</v>
      </c>
      <c r="I229" s="133" t="s">
        <v>132</v>
      </c>
      <c r="J229" s="133" t="s">
        <v>410</v>
      </c>
      <c r="K229" s="133" t="s">
        <v>411</v>
      </c>
      <c r="L229" s="221" t="s">
        <v>21</v>
      </c>
      <c r="M229" s="221" t="s">
        <v>55</v>
      </c>
      <c r="N229" s="222" t="s">
        <v>467</v>
      </c>
      <c r="O229" s="223" t="s">
        <v>468</v>
      </c>
      <c r="P229" s="226">
        <v>0.7</v>
      </c>
      <c r="Q229" s="226">
        <v>0.3</v>
      </c>
    </row>
    <row r="230" spans="3:17">
      <c r="C230" s="141"/>
      <c r="D230" s="158"/>
      <c r="E230" s="123"/>
      <c r="F230" s="97">
        <f t="shared" ref="F230:F263" si="13">D230*E230</f>
        <v>0</v>
      </c>
      <c r="G230" s="161"/>
      <c r="H230" s="142"/>
      <c r="I230" s="130" t="e">
        <f>VLOOKUP(H230,Presupuesto!$B$11:$C$565,2,0)</f>
        <v>#N/A</v>
      </c>
      <c r="J230" s="216" t="s">
        <v>1359</v>
      </c>
      <c r="K230" s="98" t="s">
        <v>412</v>
      </c>
      <c r="L230" s="141"/>
      <c r="M230" s="158"/>
      <c r="N230" s="123"/>
      <c r="O230" s="97">
        <f t="shared" ref="O230:O263" si="14">M230*N230</f>
        <v>0</v>
      </c>
      <c r="P230" s="97">
        <f t="shared" ref="P230:Q249" si="15">$O230*P$16</f>
        <v>0</v>
      </c>
      <c r="Q230" s="97">
        <f t="shared" si="15"/>
        <v>0</v>
      </c>
    </row>
    <row r="231" spans="3:17">
      <c r="C231" s="141"/>
      <c r="D231" s="158"/>
      <c r="E231" s="123"/>
      <c r="F231" s="97">
        <f t="shared" si="13"/>
        <v>0</v>
      </c>
      <c r="G231" s="161"/>
      <c r="H231" s="142"/>
      <c r="I231" s="130" t="e">
        <f>VLOOKUP(H231,Presupuesto!$B$11:$C$565,2,0)</f>
        <v>#N/A</v>
      </c>
      <c r="J231" s="98" t="str">
        <f>$J$230</f>
        <v>Investigación Científica</v>
      </c>
      <c r="K231" s="98" t="s">
        <v>412</v>
      </c>
      <c r="L231" s="141"/>
      <c r="M231" s="158"/>
      <c r="N231" s="123"/>
      <c r="O231" s="97">
        <f t="shared" si="14"/>
        <v>0</v>
      </c>
      <c r="P231" s="97">
        <f t="shared" si="15"/>
        <v>0</v>
      </c>
      <c r="Q231" s="97">
        <f t="shared" si="15"/>
        <v>0</v>
      </c>
    </row>
    <row r="232" spans="3:17">
      <c r="C232" s="141"/>
      <c r="D232" s="158"/>
      <c r="E232" s="123"/>
      <c r="F232" s="97">
        <f t="shared" si="13"/>
        <v>0</v>
      </c>
      <c r="G232" s="161"/>
      <c r="H232" s="142"/>
      <c r="I232" s="130" t="e">
        <f>VLOOKUP(H232,Presupuesto!$B$11:$C$565,2,0)</f>
        <v>#N/A</v>
      </c>
      <c r="J232" s="98" t="str">
        <f t="shared" ref="J232:J263" si="16">$J$230</f>
        <v>Investigación Científica</v>
      </c>
      <c r="K232" s="98" t="s">
        <v>412</v>
      </c>
      <c r="L232" s="141"/>
      <c r="M232" s="158"/>
      <c r="N232" s="123"/>
      <c r="O232" s="97">
        <f t="shared" si="14"/>
        <v>0</v>
      </c>
      <c r="P232" s="97">
        <f t="shared" si="15"/>
        <v>0</v>
      </c>
      <c r="Q232" s="97">
        <f t="shared" si="15"/>
        <v>0</v>
      </c>
    </row>
    <row r="233" spans="3:17">
      <c r="C233" s="141"/>
      <c r="D233" s="158"/>
      <c r="E233" s="123"/>
      <c r="F233" s="97">
        <f t="shared" si="13"/>
        <v>0</v>
      </c>
      <c r="G233" s="161"/>
      <c r="H233" s="142"/>
      <c r="I233" s="130" t="e">
        <f>VLOOKUP(H233,Presupuesto!$B$11:$C$565,2,0)</f>
        <v>#N/A</v>
      </c>
      <c r="J233" s="98" t="str">
        <f t="shared" si="16"/>
        <v>Investigación Científica</v>
      </c>
      <c r="K233" s="98" t="s">
        <v>412</v>
      </c>
      <c r="L233" s="141"/>
      <c r="M233" s="158"/>
      <c r="N233" s="123"/>
      <c r="O233" s="97">
        <f t="shared" si="14"/>
        <v>0</v>
      </c>
      <c r="P233" s="97">
        <f t="shared" si="15"/>
        <v>0</v>
      </c>
      <c r="Q233" s="97">
        <f t="shared" si="15"/>
        <v>0</v>
      </c>
    </row>
    <row r="234" spans="3:17">
      <c r="C234" s="141"/>
      <c r="D234" s="158"/>
      <c r="E234" s="123"/>
      <c r="F234" s="97">
        <f t="shared" si="13"/>
        <v>0</v>
      </c>
      <c r="G234" s="161"/>
      <c r="H234" s="142"/>
      <c r="I234" s="130" t="e">
        <f>VLOOKUP(H234,Presupuesto!$B$11:$C$565,2,0)</f>
        <v>#N/A</v>
      </c>
      <c r="J234" s="98" t="str">
        <f t="shared" si="16"/>
        <v>Investigación Científica</v>
      </c>
      <c r="K234" s="98" t="s">
        <v>401</v>
      </c>
      <c r="L234" s="141"/>
      <c r="M234" s="158"/>
      <c r="N234" s="123"/>
      <c r="O234" s="97">
        <f t="shared" si="14"/>
        <v>0</v>
      </c>
      <c r="P234" s="97">
        <f t="shared" si="15"/>
        <v>0</v>
      </c>
      <c r="Q234" s="97">
        <f t="shared" si="15"/>
        <v>0</v>
      </c>
    </row>
    <row r="235" spans="3:17">
      <c r="C235" s="141"/>
      <c r="D235" s="158"/>
      <c r="E235" s="123"/>
      <c r="F235" s="97">
        <f t="shared" si="13"/>
        <v>0</v>
      </c>
      <c r="G235" s="161"/>
      <c r="H235" s="142"/>
      <c r="I235" s="130" t="e">
        <f>VLOOKUP(H235,Presupuesto!$B$11:$C$565,2,0)</f>
        <v>#N/A</v>
      </c>
      <c r="J235" s="98" t="str">
        <f t="shared" si="16"/>
        <v>Investigación Científica</v>
      </c>
      <c r="K235" s="98" t="s">
        <v>412</v>
      </c>
      <c r="L235" s="141"/>
      <c r="M235" s="158"/>
      <c r="N235" s="123"/>
      <c r="O235" s="97">
        <f t="shared" si="14"/>
        <v>0</v>
      </c>
      <c r="P235" s="97">
        <f t="shared" si="15"/>
        <v>0</v>
      </c>
      <c r="Q235" s="97">
        <f t="shared" si="15"/>
        <v>0</v>
      </c>
    </row>
    <row r="236" spans="3:17">
      <c r="C236" s="141"/>
      <c r="D236" s="158"/>
      <c r="E236" s="123"/>
      <c r="F236" s="97">
        <f t="shared" si="13"/>
        <v>0</v>
      </c>
      <c r="G236" s="161"/>
      <c r="H236" s="142"/>
      <c r="I236" s="130" t="e">
        <f>VLOOKUP(H236,Presupuesto!$B$11:$C$565,2,0)</f>
        <v>#N/A</v>
      </c>
      <c r="J236" s="98" t="str">
        <f t="shared" si="16"/>
        <v>Investigación Científica</v>
      </c>
      <c r="K236" s="98" t="s">
        <v>412</v>
      </c>
      <c r="L236" s="141"/>
      <c r="M236" s="158"/>
      <c r="N236" s="123"/>
      <c r="O236" s="97">
        <f t="shared" si="14"/>
        <v>0</v>
      </c>
      <c r="P236" s="97">
        <f t="shared" si="15"/>
        <v>0</v>
      </c>
      <c r="Q236" s="97">
        <f t="shared" si="15"/>
        <v>0</v>
      </c>
    </row>
    <row r="237" spans="3:17">
      <c r="C237" s="141"/>
      <c r="D237" s="158"/>
      <c r="E237" s="123"/>
      <c r="F237" s="97">
        <f t="shared" si="13"/>
        <v>0</v>
      </c>
      <c r="G237" s="161"/>
      <c r="H237" s="142"/>
      <c r="I237" s="130" t="e">
        <f>VLOOKUP(H237,Presupuesto!$B$11:$C$565,2,0)</f>
        <v>#N/A</v>
      </c>
      <c r="J237" s="98" t="str">
        <f t="shared" si="16"/>
        <v>Investigación Científica</v>
      </c>
      <c r="K237" s="98" t="s">
        <v>412</v>
      </c>
      <c r="L237" s="141"/>
      <c r="M237" s="158"/>
      <c r="N237" s="123"/>
      <c r="O237" s="97">
        <f t="shared" si="14"/>
        <v>0</v>
      </c>
      <c r="P237" s="97">
        <f t="shared" si="15"/>
        <v>0</v>
      </c>
      <c r="Q237" s="97">
        <f t="shared" si="15"/>
        <v>0</v>
      </c>
    </row>
    <row r="238" spans="3:17">
      <c r="C238" s="141"/>
      <c r="D238" s="158"/>
      <c r="E238" s="123"/>
      <c r="F238" s="97">
        <f t="shared" si="13"/>
        <v>0</v>
      </c>
      <c r="G238" s="161"/>
      <c r="H238" s="142"/>
      <c r="I238" s="130" t="e">
        <f>VLOOKUP(H238,Presupuesto!$B$11:$C$565,2,0)</f>
        <v>#N/A</v>
      </c>
      <c r="J238" s="98" t="str">
        <f t="shared" si="16"/>
        <v>Investigación Científica</v>
      </c>
      <c r="K238" s="98" t="s">
        <v>412</v>
      </c>
      <c r="L238" s="141"/>
      <c r="M238" s="158"/>
      <c r="N238" s="123"/>
      <c r="O238" s="97">
        <f t="shared" si="14"/>
        <v>0</v>
      </c>
      <c r="P238" s="97">
        <f t="shared" si="15"/>
        <v>0</v>
      </c>
      <c r="Q238" s="97">
        <f t="shared" si="15"/>
        <v>0</v>
      </c>
    </row>
    <row r="239" spans="3:17">
      <c r="C239" s="141"/>
      <c r="D239" s="158"/>
      <c r="E239" s="123"/>
      <c r="F239" s="97">
        <f t="shared" si="13"/>
        <v>0</v>
      </c>
      <c r="G239" s="161"/>
      <c r="H239" s="142"/>
      <c r="I239" s="130" t="e">
        <f>VLOOKUP(H239,Presupuesto!$B$11:$C$565,2,0)</f>
        <v>#N/A</v>
      </c>
      <c r="J239" s="98" t="str">
        <f t="shared" si="16"/>
        <v>Investigación Científica</v>
      </c>
      <c r="K239" s="98" t="s">
        <v>412</v>
      </c>
      <c r="L239" s="141"/>
      <c r="M239" s="158"/>
      <c r="N239" s="123"/>
      <c r="O239" s="97">
        <f t="shared" si="14"/>
        <v>0</v>
      </c>
      <c r="P239" s="97">
        <f t="shared" si="15"/>
        <v>0</v>
      </c>
      <c r="Q239" s="97">
        <f t="shared" si="15"/>
        <v>0</v>
      </c>
    </row>
    <row r="240" spans="3:17">
      <c r="C240" s="141"/>
      <c r="D240" s="158"/>
      <c r="E240" s="123"/>
      <c r="F240" s="97">
        <f t="shared" si="13"/>
        <v>0</v>
      </c>
      <c r="G240" s="161"/>
      <c r="H240" s="142"/>
      <c r="I240" s="130" t="e">
        <f>VLOOKUP(H240,Presupuesto!$B$11:$C$565,2,0)</f>
        <v>#N/A</v>
      </c>
      <c r="J240" s="98" t="str">
        <f t="shared" si="16"/>
        <v>Investigación Científica</v>
      </c>
      <c r="K240" s="98" t="s">
        <v>412</v>
      </c>
      <c r="L240" s="141"/>
      <c r="M240" s="158"/>
      <c r="N240" s="123"/>
      <c r="O240" s="97">
        <f t="shared" si="14"/>
        <v>0</v>
      </c>
      <c r="P240" s="97">
        <f t="shared" si="15"/>
        <v>0</v>
      </c>
      <c r="Q240" s="97">
        <f t="shared" si="15"/>
        <v>0</v>
      </c>
    </row>
    <row r="241" spans="3:17">
      <c r="C241" s="141"/>
      <c r="D241" s="158"/>
      <c r="E241" s="123"/>
      <c r="F241" s="97">
        <f t="shared" si="13"/>
        <v>0</v>
      </c>
      <c r="G241" s="161"/>
      <c r="H241" s="142"/>
      <c r="I241" s="130" t="e">
        <f>VLOOKUP(H241,Presupuesto!$B$11:$C$565,2,0)</f>
        <v>#N/A</v>
      </c>
      <c r="J241" s="98" t="str">
        <f t="shared" si="16"/>
        <v>Investigación Científica</v>
      </c>
      <c r="K241" s="98" t="s">
        <v>412</v>
      </c>
      <c r="L241" s="141"/>
      <c r="M241" s="158"/>
      <c r="N241" s="123"/>
      <c r="O241" s="97">
        <f t="shared" si="14"/>
        <v>0</v>
      </c>
      <c r="P241" s="97">
        <f t="shared" si="15"/>
        <v>0</v>
      </c>
      <c r="Q241" s="97">
        <f t="shared" si="15"/>
        <v>0</v>
      </c>
    </row>
    <row r="242" spans="3:17">
      <c r="C242" s="141"/>
      <c r="D242" s="158"/>
      <c r="E242" s="123"/>
      <c r="F242" s="97">
        <f t="shared" si="13"/>
        <v>0</v>
      </c>
      <c r="G242" s="161"/>
      <c r="H242" s="142"/>
      <c r="I242" s="130" t="e">
        <f>VLOOKUP(H242,Presupuesto!$B$11:$C$565,2,0)</f>
        <v>#N/A</v>
      </c>
      <c r="J242" s="98" t="str">
        <f t="shared" si="16"/>
        <v>Investigación Científica</v>
      </c>
      <c r="K242" s="98" t="s">
        <v>412</v>
      </c>
      <c r="L242" s="141"/>
      <c r="M242" s="158"/>
      <c r="N242" s="123"/>
      <c r="O242" s="97">
        <f t="shared" si="14"/>
        <v>0</v>
      </c>
      <c r="P242" s="97">
        <f t="shared" si="15"/>
        <v>0</v>
      </c>
      <c r="Q242" s="97">
        <f t="shared" si="15"/>
        <v>0</v>
      </c>
    </row>
    <row r="243" spans="3:17">
      <c r="C243" s="141"/>
      <c r="D243" s="158"/>
      <c r="E243" s="123"/>
      <c r="F243" s="97">
        <f t="shared" si="13"/>
        <v>0</v>
      </c>
      <c r="G243" s="161"/>
      <c r="H243" s="142"/>
      <c r="I243" s="130" t="e">
        <f>VLOOKUP(H243,Presupuesto!$B$11:$C$565,2,0)</f>
        <v>#N/A</v>
      </c>
      <c r="J243" s="98" t="str">
        <f t="shared" si="16"/>
        <v>Investigación Científica</v>
      </c>
      <c r="K243" s="98" t="s">
        <v>412</v>
      </c>
      <c r="L243" s="141"/>
      <c r="M243" s="158"/>
      <c r="N243" s="123"/>
      <c r="O243" s="97">
        <f t="shared" si="14"/>
        <v>0</v>
      </c>
      <c r="P243" s="97">
        <f t="shared" si="15"/>
        <v>0</v>
      </c>
      <c r="Q243" s="97">
        <f t="shared" si="15"/>
        <v>0</v>
      </c>
    </row>
    <row r="244" spans="3:17">
      <c r="C244" s="141"/>
      <c r="D244" s="158"/>
      <c r="E244" s="123"/>
      <c r="F244" s="97">
        <f t="shared" si="13"/>
        <v>0</v>
      </c>
      <c r="G244" s="161"/>
      <c r="H244" s="142"/>
      <c r="I244" s="130" t="e">
        <f>VLOOKUP(H244,Presupuesto!$B$11:$C$565,2,0)</f>
        <v>#N/A</v>
      </c>
      <c r="J244" s="98" t="str">
        <f t="shared" si="16"/>
        <v>Investigación Científica</v>
      </c>
      <c r="K244" s="98" t="s">
        <v>412</v>
      </c>
      <c r="L244" s="141"/>
      <c r="M244" s="158"/>
      <c r="N244" s="123"/>
      <c r="O244" s="97">
        <f t="shared" si="14"/>
        <v>0</v>
      </c>
      <c r="P244" s="97">
        <f t="shared" si="15"/>
        <v>0</v>
      </c>
      <c r="Q244" s="97">
        <f t="shared" si="15"/>
        <v>0</v>
      </c>
    </row>
    <row r="245" spans="3:17">
      <c r="C245" s="141"/>
      <c r="D245" s="158"/>
      <c r="E245" s="123"/>
      <c r="F245" s="97">
        <f t="shared" si="13"/>
        <v>0</v>
      </c>
      <c r="G245" s="161"/>
      <c r="H245" s="142"/>
      <c r="I245" s="130" t="e">
        <f>VLOOKUP(H245,Presupuesto!$B$11:$C$565,2,0)</f>
        <v>#N/A</v>
      </c>
      <c r="J245" s="98" t="str">
        <f t="shared" si="16"/>
        <v>Investigación Científica</v>
      </c>
      <c r="K245" s="98" t="s">
        <v>412</v>
      </c>
      <c r="L245" s="141"/>
      <c r="M245" s="158"/>
      <c r="N245" s="123"/>
      <c r="O245" s="97">
        <f t="shared" si="14"/>
        <v>0</v>
      </c>
      <c r="P245" s="97">
        <f t="shared" si="15"/>
        <v>0</v>
      </c>
      <c r="Q245" s="97">
        <f t="shared" si="15"/>
        <v>0</v>
      </c>
    </row>
    <row r="246" spans="3:17">
      <c r="C246" s="141"/>
      <c r="D246" s="158"/>
      <c r="E246" s="123"/>
      <c r="F246" s="97">
        <f t="shared" si="13"/>
        <v>0</v>
      </c>
      <c r="G246" s="161"/>
      <c r="H246" s="142"/>
      <c r="I246" s="130" t="e">
        <f>VLOOKUP(H246,Presupuesto!$B$11:$C$565,2,0)</f>
        <v>#N/A</v>
      </c>
      <c r="J246" s="98" t="str">
        <f t="shared" si="16"/>
        <v>Investigación Científica</v>
      </c>
      <c r="K246" s="98" t="s">
        <v>412</v>
      </c>
      <c r="L246" s="141"/>
      <c r="M246" s="158"/>
      <c r="N246" s="123"/>
      <c r="O246" s="97">
        <f t="shared" si="14"/>
        <v>0</v>
      </c>
      <c r="P246" s="97">
        <f t="shared" si="15"/>
        <v>0</v>
      </c>
      <c r="Q246" s="97">
        <f t="shared" si="15"/>
        <v>0</v>
      </c>
    </row>
    <row r="247" spans="3:17">
      <c r="C247" s="141"/>
      <c r="D247" s="158"/>
      <c r="E247" s="123"/>
      <c r="F247" s="97">
        <f t="shared" si="13"/>
        <v>0</v>
      </c>
      <c r="G247" s="161"/>
      <c r="H247" s="142"/>
      <c r="I247" s="130" t="e">
        <f>VLOOKUP(H247,Presupuesto!$B$11:$C$565,2,0)</f>
        <v>#N/A</v>
      </c>
      <c r="J247" s="98" t="str">
        <f t="shared" si="16"/>
        <v>Investigación Científica</v>
      </c>
      <c r="K247" s="98" t="s">
        <v>412</v>
      </c>
      <c r="L247" s="141"/>
      <c r="M247" s="158"/>
      <c r="N247" s="123"/>
      <c r="O247" s="97">
        <f t="shared" si="14"/>
        <v>0</v>
      </c>
      <c r="P247" s="97">
        <f t="shared" si="15"/>
        <v>0</v>
      </c>
      <c r="Q247" s="97">
        <f t="shared" si="15"/>
        <v>0</v>
      </c>
    </row>
    <row r="248" spans="3:17">
      <c r="C248" s="141"/>
      <c r="D248" s="158"/>
      <c r="E248" s="123"/>
      <c r="F248" s="97">
        <f t="shared" si="13"/>
        <v>0</v>
      </c>
      <c r="G248" s="161"/>
      <c r="H248" s="142"/>
      <c r="I248" s="130" t="e">
        <f>VLOOKUP(H248,Presupuesto!$B$11:$C$565,2,0)</f>
        <v>#N/A</v>
      </c>
      <c r="J248" s="98" t="str">
        <f t="shared" si="16"/>
        <v>Investigación Científica</v>
      </c>
      <c r="K248" s="98" t="s">
        <v>412</v>
      </c>
      <c r="L248" s="141"/>
      <c r="M248" s="158"/>
      <c r="N248" s="123"/>
      <c r="O248" s="97">
        <f t="shared" si="14"/>
        <v>0</v>
      </c>
      <c r="P248" s="97">
        <f t="shared" si="15"/>
        <v>0</v>
      </c>
      <c r="Q248" s="97">
        <f t="shared" si="15"/>
        <v>0</v>
      </c>
    </row>
    <row r="249" spans="3:17">
      <c r="C249" s="141"/>
      <c r="D249" s="158"/>
      <c r="E249" s="123"/>
      <c r="F249" s="97">
        <f t="shared" si="13"/>
        <v>0</v>
      </c>
      <c r="G249" s="161"/>
      <c r="H249" s="142"/>
      <c r="I249" s="130" t="e">
        <f>VLOOKUP(H249,Presupuesto!$B$11:$C$565,2,0)</f>
        <v>#N/A</v>
      </c>
      <c r="J249" s="98" t="str">
        <f t="shared" si="16"/>
        <v>Investigación Científica</v>
      </c>
      <c r="K249" s="98" t="s">
        <v>412</v>
      </c>
      <c r="L249" s="141"/>
      <c r="M249" s="158"/>
      <c r="N249" s="123"/>
      <c r="O249" s="97">
        <f t="shared" si="14"/>
        <v>0</v>
      </c>
      <c r="P249" s="97">
        <f t="shared" si="15"/>
        <v>0</v>
      </c>
      <c r="Q249" s="97">
        <f t="shared" si="15"/>
        <v>0</v>
      </c>
    </row>
    <row r="250" spans="3:17">
      <c r="C250" s="141"/>
      <c r="D250" s="158"/>
      <c r="E250" s="123"/>
      <c r="F250" s="97">
        <f t="shared" si="13"/>
        <v>0</v>
      </c>
      <c r="G250" s="161"/>
      <c r="H250" s="142"/>
      <c r="I250" s="130" t="e">
        <f>VLOOKUP(H250,Presupuesto!$B$11:$C$565,2,0)</f>
        <v>#N/A</v>
      </c>
      <c r="J250" s="98" t="str">
        <f t="shared" si="16"/>
        <v>Investigación Científica</v>
      </c>
      <c r="K250" s="98" t="s">
        <v>412</v>
      </c>
      <c r="L250" s="141"/>
      <c r="M250" s="158"/>
      <c r="N250" s="123"/>
      <c r="O250" s="97">
        <f t="shared" si="14"/>
        <v>0</v>
      </c>
      <c r="P250" s="97">
        <f t="shared" ref="P250:Q263" si="17">$O250*P$16</f>
        <v>0</v>
      </c>
      <c r="Q250" s="97">
        <f t="shared" si="17"/>
        <v>0</v>
      </c>
    </row>
    <row r="251" spans="3:17">
      <c r="C251" s="143"/>
      <c r="D251" s="151"/>
      <c r="E251" s="118"/>
      <c r="F251" s="97">
        <f t="shared" si="13"/>
        <v>0</v>
      </c>
      <c r="G251" s="161"/>
      <c r="H251" s="144"/>
      <c r="I251" s="130" t="e">
        <f>VLOOKUP(H251,Presupuesto!$B$11:$C$565,2,0)</f>
        <v>#N/A</v>
      </c>
      <c r="J251" s="98" t="str">
        <f t="shared" si="16"/>
        <v>Investigación Científica</v>
      </c>
      <c r="K251" s="98" t="s">
        <v>412</v>
      </c>
      <c r="L251" s="143"/>
      <c r="M251" s="151"/>
      <c r="N251" s="118"/>
      <c r="O251" s="97">
        <f t="shared" si="14"/>
        <v>0</v>
      </c>
      <c r="P251" s="97">
        <f t="shared" si="17"/>
        <v>0</v>
      </c>
      <c r="Q251" s="97">
        <f t="shared" si="17"/>
        <v>0</v>
      </c>
    </row>
    <row r="252" spans="3:17">
      <c r="C252" s="143"/>
      <c r="D252" s="151"/>
      <c r="E252" s="118"/>
      <c r="F252" s="97">
        <f t="shared" si="13"/>
        <v>0</v>
      </c>
      <c r="G252" s="161"/>
      <c r="H252" s="144"/>
      <c r="I252" s="130" t="e">
        <f>VLOOKUP(H252,Presupuesto!$B$11:$C$565,2,0)</f>
        <v>#N/A</v>
      </c>
      <c r="J252" s="98" t="str">
        <f t="shared" si="16"/>
        <v>Investigación Científica</v>
      </c>
      <c r="K252" s="98" t="s">
        <v>412</v>
      </c>
      <c r="L252" s="143"/>
      <c r="M252" s="151"/>
      <c r="N252" s="118"/>
      <c r="O252" s="97">
        <f t="shared" si="14"/>
        <v>0</v>
      </c>
      <c r="P252" s="97">
        <f t="shared" si="17"/>
        <v>0</v>
      </c>
      <c r="Q252" s="97">
        <f t="shared" si="17"/>
        <v>0</v>
      </c>
    </row>
    <row r="253" spans="3:17">
      <c r="C253" s="143"/>
      <c r="D253" s="151"/>
      <c r="E253" s="118"/>
      <c r="F253" s="97">
        <f t="shared" si="13"/>
        <v>0</v>
      </c>
      <c r="G253" s="161"/>
      <c r="H253" s="144"/>
      <c r="I253" s="130" t="e">
        <f>VLOOKUP(H253,Presupuesto!$B$11:$C$565,2,0)</f>
        <v>#N/A</v>
      </c>
      <c r="J253" s="98" t="str">
        <f t="shared" si="16"/>
        <v>Investigación Científica</v>
      </c>
      <c r="K253" s="98" t="s">
        <v>412</v>
      </c>
      <c r="L253" s="143"/>
      <c r="M253" s="151"/>
      <c r="N253" s="118"/>
      <c r="O253" s="97">
        <f t="shared" si="14"/>
        <v>0</v>
      </c>
      <c r="P253" s="97">
        <f t="shared" si="17"/>
        <v>0</v>
      </c>
      <c r="Q253" s="97">
        <f t="shared" si="17"/>
        <v>0</v>
      </c>
    </row>
    <row r="254" spans="3:17">
      <c r="C254" s="143"/>
      <c r="D254" s="151"/>
      <c r="E254" s="118"/>
      <c r="F254" s="97">
        <f t="shared" si="13"/>
        <v>0</v>
      </c>
      <c r="G254" s="161"/>
      <c r="H254" s="144"/>
      <c r="I254" s="130" t="e">
        <f>VLOOKUP(H254,Presupuesto!$B$11:$C$565,2,0)</f>
        <v>#N/A</v>
      </c>
      <c r="J254" s="98" t="str">
        <f t="shared" si="16"/>
        <v>Investigación Científica</v>
      </c>
      <c r="K254" s="98" t="s">
        <v>412</v>
      </c>
      <c r="L254" s="143"/>
      <c r="M254" s="151"/>
      <c r="N254" s="118"/>
      <c r="O254" s="97">
        <f t="shared" si="14"/>
        <v>0</v>
      </c>
      <c r="P254" s="97">
        <f t="shared" si="17"/>
        <v>0</v>
      </c>
      <c r="Q254" s="97">
        <f t="shared" si="17"/>
        <v>0</v>
      </c>
    </row>
    <row r="255" spans="3:17">
      <c r="C255" s="143"/>
      <c r="D255" s="151"/>
      <c r="E255" s="118"/>
      <c r="F255" s="97">
        <f t="shared" si="13"/>
        <v>0</v>
      </c>
      <c r="G255" s="161"/>
      <c r="H255" s="144"/>
      <c r="I255" s="130" t="e">
        <f>VLOOKUP(H255,Presupuesto!$B$11:$C$565,2,0)</f>
        <v>#N/A</v>
      </c>
      <c r="J255" s="98" t="str">
        <f t="shared" si="16"/>
        <v>Investigación Científica</v>
      </c>
      <c r="K255" s="98" t="s">
        <v>412</v>
      </c>
      <c r="L255" s="143"/>
      <c r="M255" s="151"/>
      <c r="N255" s="118"/>
      <c r="O255" s="97">
        <f t="shared" si="14"/>
        <v>0</v>
      </c>
      <c r="P255" s="97">
        <f t="shared" si="17"/>
        <v>0</v>
      </c>
      <c r="Q255" s="97">
        <f t="shared" si="17"/>
        <v>0</v>
      </c>
    </row>
    <row r="256" spans="3:17">
      <c r="C256" s="143"/>
      <c r="D256" s="151"/>
      <c r="E256" s="118"/>
      <c r="F256" s="97">
        <f t="shared" si="13"/>
        <v>0</v>
      </c>
      <c r="G256" s="161"/>
      <c r="H256" s="144"/>
      <c r="I256" s="130" t="e">
        <f>VLOOKUP(H256,Presupuesto!$B$11:$C$565,2,0)</f>
        <v>#N/A</v>
      </c>
      <c r="J256" s="98" t="str">
        <f t="shared" si="16"/>
        <v>Investigación Científica</v>
      </c>
      <c r="K256" s="98" t="s">
        <v>412</v>
      </c>
      <c r="L256" s="143"/>
      <c r="M256" s="151"/>
      <c r="N256" s="118"/>
      <c r="O256" s="97">
        <f t="shared" si="14"/>
        <v>0</v>
      </c>
      <c r="P256" s="97">
        <f t="shared" si="17"/>
        <v>0</v>
      </c>
      <c r="Q256" s="97">
        <f t="shared" si="17"/>
        <v>0</v>
      </c>
    </row>
    <row r="257" spans="3:17">
      <c r="C257" s="143"/>
      <c r="D257" s="151"/>
      <c r="E257" s="118"/>
      <c r="F257" s="97">
        <f t="shared" si="13"/>
        <v>0</v>
      </c>
      <c r="G257" s="161"/>
      <c r="H257" s="144"/>
      <c r="I257" s="130" t="e">
        <f>VLOOKUP(H257,Presupuesto!$B$11:$C$565,2,0)</f>
        <v>#N/A</v>
      </c>
      <c r="J257" s="98" t="str">
        <f t="shared" si="16"/>
        <v>Investigación Científica</v>
      </c>
      <c r="K257" s="98" t="s">
        <v>412</v>
      </c>
      <c r="L257" s="143"/>
      <c r="M257" s="151"/>
      <c r="N257" s="118"/>
      <c r="O257" s="97">
        <f t="shared" si="14"/>
        <v>0</v>
      </c>
      <c r="P257" s="97">
        <f t="shared" si="17"/>
        <v>0</v>
      </c>
      <c r="Q257" s="97">
        <f t="shared" si="17"/>
        <v>0</v>
      </c>
    </row>
    <row r="258" spans="3:17">
      <c r="C258" s="143"/>
      <c r="D258" s="151"/>
      <c r="E258" s="118"/>
      <c r="F258" s="97">
        <f t="shared" si="13"/>
        <v>0</v>
      </c>
      <c r="G258" s="161"/>
      <c r="H258" s="144"/>
      <c r="I258" s="130" t="e">
        <f>VLOOKUP(H258,Presupuesto!$B$11:$C$565,2,0)</f>
        <v>#N/A</v>
      </c>
      <c r="J258" s="98" t="str">
        <f t="shared" si="16"/>
        <v>Investigación Científica</v>
      </c>
      <c r="K258" s="98" t="s">
        <v>412</v>
      </c>
      <c r="L258" s="143"/>
      <c r="M258" s="151"/>
      <c r="N258" s="118"/>
      <c r="O258" s="97">
        <f t="shared" si="14"/>
        <v>0</v>
      </c>
      <c r="P258" s="97">
        <f t="shared" si="17"/>
        <v>0</v>
      </c>
      <c r="Q258" s="97">
        <f t="shared" si="17"/>
        <v>0</v>
      </c>
    </row>
    <row r="259" spans="3:17">
      <c r="C259" s="145"/>
      <c r="D259" s="151"/>
      <c r="E259" s="118"/>
      <c r="F259" s="97">
        <f t="shared" si="13"/>
        <v>0</v>
      </c>
      <c r="G259" s="161"/>
      <c r="H259" s="146"/>
      <c r="I259" s="130" t="e">
        <f>VLOOKUP(H259,Presupuesto!$B$11:$C$565,2,0)</f>
        <v>#N/A</v>
      </c>
      <c r="J259" s="98" t="str">
        <f t="shared" si="16"/>
        <v>Investigación Científica</v>
      </c>
      <c r="K259" s="98" t="s">
        <v>403</v>
      </c>
      <c r="L259" s="145"/>
      <c r="M259" s="151"/>
      <c r="N259" s="118"/>
      <c r="O259" s="97">
        <f t="shared" si="14"/>
        <v>0</v>
      </c>
      <c r="P259" s="97">
        <f t="shared" si="17"/>
        <v>0</v>
      </c>
      <c r="Q259" s="97">
        <f t="shared" si="17"/>
        <v>0</v>
      </c>
    </row>
    <row r="260" spans="3:17">
      <c r="C260" s="145"/>
      <c r="D260" s="151"/>
      <c r="E260" s="118"/>
      <c r="F260" s="97">
        <f t="shared" si="13"/>
        <v>0</v>
      </c>
      <c r="G260" s="161"/>
      <c r="H260" s="146"/>
      <c r="I260" s="130" t="e">
        <f>VLOOKUP(H260,Presupuesto!$B$11:$C$565,2,0)</f>
        <v>#N/A</v>
      </c>
      <c r="J260" s="98" t="str">
        <f t="shared" si="16"/>
        <v>Investigación Científica</v>
      </c>
      <c r="K260" s="98" t="s">
        <v>412</v>
      </c>
      <c r="L260" s="145"/>
      <c r="M260" s="151"/>
      <c r="N260" s="118"/>
      <c r="O260" s="97">
        <f t="shared" si="14"/>
        <v>0</v>
      </c>
      <c r="P260" s="97">
        <f t="shared" si="17"/>
        <v>0</v>
      </c>
      <c r="Q260" s="97">
        <f t="shared" si="17"/>
        <v>0</v>
      </c>
    </row>
    <row r="261" spans="3:17">
      <c r="C261" s="145"/>
      <c r="D261" s="151"/>
      <c r="E261" s="118"/>
      <c r="F261" s="97">
        <f t="shared" si="13"/>
        <v>0</v>
      </c>
      <c r="G261" s="161"/>
      <c r="H261" s="146"/>
      <c r="I261" s="130" t="e">
        <f>VLOOKUP(H261,Presupuesto!$B$11:$C$565,2,0)</f>
        <v>#N/A</v>
      </c>
      <c r="J261" s="98" t="str">
        <f t="shared" si="16"/>
        <v>Investigación Científica</v>
      </c>
      <c r="K261" s="98" t="s">
        <v>412</v>
      </c>
      <c r="L261" s="145"/>
      <c r="M261" s="151"/>
      <c r="N261" s="118"/>
      <c r="O261" s="97">
        <f t="shared" si="14"/>
        <v>0</v>
      </c>
      <c r="P261" s="97">
        <f t="shared" si="17"/>
        <v>0</v>
      </c>
      <c r="Q261" s="97">
        <f t="shared" si="17"/>
        <v>0</v>
      </c>
    </row>
    <row r="262" spans="3:17">
      <c r="C262" s="145"/>
      <c r="D262" s="151"/>
      <c r="E262" s="118"/>
      <c r="F262" s="97">
        <f t="shared" si="13"/>
        <v>0</v>
      </c>
      <c r="G262" s="161"/>
      <c r="H262" s="146"/>
      <c r="I262" s="130" t="e">
        <f>VLOOKUP(H262,Presupuesto!$B$11:$C$565,2,0)</f>
        <v>#N/A</v>
      </c>
      <c r="J262" s="98" t="str">
        <f t="shared" si="16"/>
        <v>Investigación Científica</v>
      </c>
      <c r="K262" s="98" t="s">
        <v>412</v>
      </c>
      <c r="L262" s="145"/>
      <c r="M262" s="151"/>
      <c r="N262" s="118"/>
      <c r="O262" s="97">
        <f t="shared" si="14"/>
        <v>0</v>
      </c>
      <c r="P262" s="97">
        <f t="shared" si="17"/>
        <v>0</v>
      </c>
      <c r="Q262" s="97">
        <f t="shared" si="17"/>
        <v>0</v>
      </c>
    </row>
    <row r="263" spans="3:17" ht="15.75" thickBot="1">
      <c r="C263" s="147"/>
      <c r="D263" s="159"/>
      <c r="E263" s="103"/>
      <c r="F263" s="105">
        <f t="shared" si="13"/>
        <v>0</v>
      </c>
      <c r="G263" s="162"/>
      <c r="H263" s="148"/>
      <c r="I263" s="132" t="e">
        <f>VLOOKUP(H263,Presupuesto!$B$11:$C$565,2,0)</f>
        <v>#N/A</v>
      </c>
      <c r="J263" s="106" t="str">
        <f t="shared" si="16"/>
        <v>Investigación Científica</v>
      </c>
      <c r="K263" s="124" t="s">
        <v>394</v>
      </c>
      <c r="L263" s="147"/>
      <c r="M263" s="159"/>
      <c r="N263" s="103"/>
      <c r="O263" s="105">
        <f t="shared" si="14"/>
        <v>0</v>
      </c>
      <c r="P263" s="105">
        <f t="shared" si="17"/>
        <v>0</v>
      </c>
      <c r="Q263" s="105">
        <f t="shared" si="17"/>
        <v>0</v>
      </c>
    </row>
  </sheetData>
  <dataValidations count="6">
    <dataValidation type="list" allowBlank="1" showInputMessage="1" showErrorMessage="1" errorTitle="¡Ingreso Inválido!" error="Seleccione una opción de la lista" promptTitle="Mes Requerido" prompt="Seleccione el mes en el que requiere el recurso." sqref="K230:K263 K187:K220 K17:K166 K176:K177">
      <formula1>$U$2:$AF$2</formula1>
    </dataValidation>
    <dataValidation type="list" allowBlank="1" showInputMessage="1" showErrorMessage="1" errorTitle="¡Ingreso Inválido!" error="Seleccione una opción de la lista." promptTitle="Tipo de Presupuesto" prompt="Seleccione una opción de la lista." sqref="G230:G263 G187:G220 G17:G166 G176:G177">
      <formula1>$R$2:$S$2</formula1>
    </dataValidation>
    <dataValidation type="list" allowBlank="1" showInputMessage="1" showErrorMessage="1" errorTitle="¡Ingreso Inválido!" error="Verifique el valor ingresado." promptTitle="Ingrese el Objeto de Gasto" prompt="Ingrese el Objeto de Gasto" sqref="H230:H263 H187:H220 H176:H177">
      <formula1>$A$1:$UI$1</formula1>
    </dataValidation>
    <dataValidation type="list" allowBlank="1" showInputMessage="1" showErrorMessage="1" errorTitle="¡Ingreso Inválido!" error="Seleccione una opción de la lista." promptTitle="Dimensión Estratégica" prompt="Seleccione una opción de la lista." sqref="J188:J220 J231:J263 J177">
      <formula1>$A$2:$P$2</formula1>
    </dataValidation>
    <dataValidation type="list" allowBlank="1" showInputMessage="1" showErrorMessage="1" errorTitle="¡Ingreso Inválido!" error="Seleccione una opción de la lista." promptTitle="Dimensión Estratégica" prompt="Seleccione una opción de la lista." sqref="J230 J176 J187 J17:J166">
      <formula1>$A$2:$Q$2</formula1>
    </dataValidation>
    <dataValidation type="list" allowBlank="1" showInputMessage="1" showErrorMessage="1" errorTitle="¡Ingreso Inválido!" error="Verifique el valor ingresado." promptTitle="Ingrese el Objeto de Gasto" prompt="Ingrese el Objeto de Gasto" sqref="H17:H167">
      <formula1>#REF!</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sheetPr>
    <tabColor theme="3" tint="0.39997558519241921"/>
  </sheetPr>
  <dimension ref="A1:U77"/>
  <sheetViews>
    <sheetView zoomScale="30" zoomScaleNormal="30" workbookViewId="0">
      <pane ySplit="7" topLeftCell="A8" activePane="bottomLeft" state="frozen"/>
      <selection activeCell="M8" sqref="M8"/>
      <selection pane="bottomLeft" activeCell="C11" sqref="C11:D13"/>
    </sheetView>
  </sheetViews>
  <sheetFormatPr baseColWidth="10" defaultColWidth="11.5703125" defaultRowHeight="15"/>
  <cols>
    <col min="1" max="1" width="47.5703125" style="86" customWidth="1"/>
    <col min="2" max="2" width="30.5703125" style="86" customWidth="1"/>
    <col min="3" max="3" width="32.28515625" style="86" customWidth="1"/>
    <col min="4" max="4" width="27.42578125" style="86" customWidth="1"/>
    <col min="5" max="5" width="27.42578125" style="77" customWidth="1"/>
    <col min="6" max="6" width="32.5703125" style="86" customWidth="1"/>
    <col min="7" max="7" width="15.28515625" style="86" customWidth="1"/>
    <col min="8" max="8" width="22" style="86" customWidth="1"/>
    <col min="9" max="9" width="14.7109375" style="86" customWidth="1"/>
    <col min="10" max="10" width="18.85546875" style="86" customWidth="1"/>
    <col min="11" max="11" width="15.5703125" style="86" customWidth="1"/>
    <col min="12" max="12" width="18.5703125" style="86" customWidth="1"/>
    <col min="13" max="13" width="15" style="86" customWidth="1"/>
    <col min="14" max="14" width="16.42578125" style="86" bestFit="1" customWidth="1"/>
    <col min="15" max="15" width="19.28515625" style="86" customWidth="1"/>
    <col min="16" max="16" width="18.28515625" style="86" customWidth="1"/>
    <col min="17" max="17" width="14.140625" style="86" hidden="1" customWidth="1"/>
    <col min="18" max="18" width="48.140625" style="86" customWidth="1"/>
    <col min="19" max="19" width="24.140625" style="86" customWidth="1"/>
    <col min="20" max="21" width="17" style="86" customWidth="1"/>
    <col min="22" max="16384" width="11.5703125" style="86"/>
  </cols>
  <sheetData>
    <row r="1" spans="1:21" ht="18" customHeight="1">
      <c r="B1" s="205"/>
      <c r="C1" s="205"/>
      <c r="D1" s="205"/>
      <c r="E1" s="238"/>
      <c r="G1" s="206" t="s">
        <v>1344</v>
      </c>
      <c r="H1" s="205"/>
      <c r="I1" s="205"/>
      <c r="J1" s="205"/>
      <c r="K1" s="205"/>
      <c r="L1" s="205"/>
      <c r="M1" s="205"/>
      <c r="N1" s="205"/>
      <c r="O1" s="205"/>
      <c r="P1" s="205"/>
      <c r="Q1" s="205"/>
      <c r="R1" s="205"/>
      <c r="S1" s="205"/>
      <c r="T1" s="205"/>
      <c r="U1" s="205"/>
    </row>
    <row r="2" spans="1:21" ht="18" customHeight="1">
      <c r="A2" s="303" t="s">
        <v>1343</v>
      </c>
      <c r="B2" s="205"/>
      <c r="C2" s="205"/>
      <c r="D2" s="205"/>
      <c r="E2" s="238"/>
      <c r="G2" s="206"/>
      <c r="H2" s="205"/>
      <c r="I2" s="205"/>
      <c r="J2" s="205"/>
      <c r="K2" s="205"/>
      <c r="L2" s="205"/>
      <c r="M2" s="205"/>
      <c r="N2" s="205"/>
      <c r="O2" s="205"/>
      <c r="P2" s="205"/>
      <c r="Q2" s="205"/>
      <c r="R2" s="205"/>
      <c r="S2" s="205"/>
      <c r="T2" s="205"/>
      <c r="U2" s="205"/>
    </row>
    <row r="3" spans="1:21" ht="18" customHeight="1">
      <c r="A3" s="303" t="s">
        <v>1345</v>
      </c>
      <c r="B3" s="205"/>
      <c r="C3" s="205"/>
      <c r="D3" s="205"/>
      <c r="E3" s="238"/>
      <c r="G3" s="206"/>
      <c r="H3" s="205"/>
      <c r="I3" s="205"/>
      <c r="J3" s="205"/>
      <c r="K3" s="205"/>
      <c r="L3" s="205"/>
      <c r="M3" s="205"/>
      <c r="N3" s="205"/>
      <c r="O3" s="205"/>
      <c r="P3" s="205"/>
      <c r="Q3" s="205"/>
      <c r="R3" s="205"/>
      <c r="S3" s="205"/>
      <c r="T3" s="205"/>
      <c r="U3" s="205"/>
    </row>
    <row r="4" spans="1:21" ht="18" customHeight="1">
      <c r="A4" s="303" t="s">
        <v>1373</v>
      </c>
      <c r="B4" s="205"/>
      <c r="C4" s="205"/>
      <c r="D4" s="205"/>
      <c r="E4" s="238"/>
      <c r="G4" s="206"/>
      <c r="H4" s="205"/>
      <c r="I4" s="205"/>
      <c r="J4" s="205"/>
      <c r="K4" s="205"/>
      <c r="L4" s="205"/>
      <c r="M4" s="205"/>
      <c r="N4" s="205"/>
      <c r="O4" s="205"/>
      <c r="P4" s="205"/>
      <c r="Q4" s="205"/>
      <c r="R4" s="205"/>
      <c r="S4" s="205"/>
      <c r="T4" s="205"/>
      <c r="U4" s="205"/>
    </row>
    <row r="5" spans="1:21" ht="14.45" customHeight="1">
      <c r="A5" s="568" t="s">
        <v>97</v>
      </c>
      <c r="B5" s="570" t="s">
        <v>111</v>
      </c>
      <c r="C5" s="577" t="s">
        <v>86</v>
      </c>
      <c r="D5" s="577" t="s">
        <v>87</v>
      </c>
      <c r="E5" s="577" t="s">
        <v>392</v>
      </c>
      <c r="F5" s="577" t="s">
        <v>88</v>
      </c>
      <c r="G5" s="580" t="s">
        <v>100</v>
      </c>
      <c r="H5" s="582"/>
      <c r="I5" s="582"/>
      <c r="J5" s="582"/>
      <c r="K5" s="582"/>
      <c r="L5" s="582"/>
      <c r="M5" s="582"/>
      <c r="N5" s="581"/>
      <c r="O5" s="586" t="s">
        <v>101</v>
      </c>
      <c r="P5" s="587"/>
      <c r="Q5" s="570" t="s">
        <v>102</v>
      </c>
      <c r="R5" s="570" t="s">
        <v>103</v>
      </c>
      <c r="S5" s="570" t="s">
        <v>110</v>
      </c>
      <c r="T5" s="570" t="s">
        <v>109</v>
      </c>
      <c r="U5" s="583" t="s">
        <v>89</v>
      </c>
    </row>
    <row r="6" spans="1:21" ht="14.45" customHeight="1">
      <c r="A6" s="568"/>
      <c r="B6" s="568"/>
      <c r="C6" s="578"/>
      <c r="D6" s="578"/>
      <c r="E6" s="578"/>
      <c r="F6" s="578"/>
      <c r="G6" s="580" t="s">
        <v>104</v>
      </c>
      <c r="H6" s="581"/>
      <c r="I6" s="580" t="s">
        <v>105</v>
      </c>
      <c r="J6" s="581"/>
      <c r="K6" s="580" t="s">
        <v>106</v>
      </c>
      <c r="L6" s="581"/>
      <c r="M6" s="580" t="s">
        <v>107</v>
      </c>
      <c r="N6" s="581"/>
      <c r="O6" s="588"/>
      <c r="P6" s="589"/>
      <c r="Q6" s="568"/>
      <c r="R6" s="568"/>
      <c r="S6" s="568"/>
      <c r="T6" s="568"/>
      <c r="U6" s="584"/>
    </row>
    <row r="7" spans="1:21" ht="25.5">
      <c r="A7" s="569"/>
      <c r="B7" s="569"/>
      <c r="C7" s="579"/>
      <c r="D7" s="579"/>
      <c r="E7" s="579"/>
      <c r="F7" s="579"/>
      <c r="G7" s="419" t="s">
        <v>108</v>
      </c>
      <c r="H7" s="419" t="s">
        <v>12</v>
      </c>
      <c r="I7" s="419" t="s">
        <v>108</v>
      </c>
      <c r="J7" s="419" t="s">
        <v>12</v>
      </c>
      <c r="K7" s="419" t="s">
        <v>108</v>
      </c>
      <c r="L7" s="419" t="s">
        <v>12</v>
      </c>
      <c r="M7" s="419" t="s">
        <v>108</v>
      </c>
      <c r="N7" s="419" t="s">
        <v>12</v>
      </c>
      <c r="O7" s="419" t="s">
        <v>108</v>
      </c>
      <c r="P7" s="419" t="s">
        <v>12</v>
      </c>
      <c r="Q7" s="569"/>
      <c r="R7" s="569"/>
      <c r="S7" s="569"/>
      <c r="T7" s="569"/>
      <c r="U7" s="585"/>
    </row>
    <row r="8" spans="1:21" ht="15.75">
      <c r="A8" s="420"/>
      <c r="B8" s="421"/>
      <c r="C8" s="422"/>
      <c r="D8" s="422"/>
      <c r="E8" s="423"/>
      <c r="F8" s="422"/>
      <c r="G8" s="424"/>
      <c r="H8" s="424"/>
      <c r="I8" s="424"/>
      <c r="J8" s="424"/>
      <c r="K8" s="424"/>
      <c r="L8" s="424"/>
      <c r="M8" s="424"/>
      <c r="N8" s="424"/>
      <c r="O8" s="424"/>
      <c r="P8" s="424"/>
      <c r="Q8" s="425"/>
      <c r="R8" s="425"/>
      <c r="S8" s="425"/>
      <c r="T8" s="425"/>
      <c r="U8" s="426"/>
    </row>
    <row r="9" spans="1:21" ht="193.5" customHeight="1">
      <c r="A9" s="575" t="s">
        <v>1374</v>
      </c>
      <c r="B9" s="573" t="s">
        <v>1375</v>
      </c>
      <c r="C9" s="544" t="s">
        <v>1508</v>
      </c>
      <c r="D9" s="544" t="s">
        <v>1509</v>
      </c>
      <c r="E9" s="71" t="s">
        <v>1505</v>
      </c>
      <c r="F9" s="71" t="s">
        <v>1620</v>
      </c>
      <c r="G9" s="203">
        <v>0.5</v>
      </c>
      <c r="H9" s="472">
        <v>0</v>
      </c>
      <c r="I9" s="203">
        <v>0.5</v>
      </c>
      <c r="J9" s="472">
        <v>0</v>
      </c>
      <c r="K9" s="203"/>
      <c r="L9" s="472"/>
      <c r="M9" s="203"/>
      <c r="N9" s="472"/>
      <c r="O9" s="359">
        <f t="shared" ref="O9:P11" si="0">G9+I9+K9+M9</f>
        <v>1</v>
      </c>
      <c r="P9" s="359">
        <v>0</v>
      </c>
      <c r="Q9" s="71"/>
      <c r="R9" s="71" t="s">
        <v>1624</v>
      </c>
      <c r="S9" s="71" t="s">
        <v>1627</v>
      </c>
      <c r="T9" s="71" t="s">
        <v>1625</v>
      </c>
      <c r="U9" s="71" t="s">
        <v>1626</v>
      </c>
    </row>
    <row r="10" spans="1:21" ht="120" customHeight="1">
      <c r="A10" s="576"/>
      <c r="B10" s="574"/>
      <c r="C10" s="316" t="s">
        <v>1513</v>
      </c>
      <c r="D10" s="316" t="s">
        <v>1510</v>
      </c>
      <c r="E10" s="71" t="s">
        <v>1506</v>
      </c>
      <c r="F10" s="71" t="s">
        <v>1507</v>
      </c>
      <c r="G10" s="203">
        <v>0.5</v>
      </c>
      <c r="H10" s="472">
        <v>0</v>
      </c>
      <c r="I10" s="203">
        <v>0.5</v>
      </c>
      <c r="J10" s="472">
        <v>0</v>
      </c>
      <c r="K10" s="203"/>
      <c r="L10" s="472"/>
      <c r="M10" s="203"/>
      <c r="N10" s="472"/>
      <c r="O10" s="359">
        <f t="shared" si="0"/>
        <v>1</v>
      </c>
      <c r="P10" s="359">
        <f t="shared" si="0"/>
        <v>0</v>
      </c>
      <c r="Q10" s="71"/>
      <c r="R10" s="71" t="s">
        <v>1628</v>
      </c>
      <c r="S10" s="71" t="s">
        <v>1630</v>
      </c>
      <c r="T10" s="71" t="s">
        <v>1632</v>
      </c>
      <c r="U10" s="71" t="s">
        <v>1634</v>
      </c>
    </row>
    <row r="11" spans="1:21" ht="118.5" customHeight="1">
      <c r="A11" s="576"/>
      <c r="B11" s="574"/>
      <c r="C11" s="544" t="s">
        <v>1514</v>
      </c>
      <c r="D11" s="544" t="s">
        <v>1515</v>
      </c>
      <c r="E11" s="71" t="s">
        <v>1512</v>
      </c>
      <c r="F11" s="71" t="s">
        <v>1526</v>
      </c>
      <c r="G11" s="203">
        <v>0.25</v>
      </c>
      <c r="H11" s="472">
        <v>30000</v>
      </c>
      <c r="I11" s="203">
        <v>0.25</v>
      </c>
      <c r="J11" s="472">
        <v>90000</v>
      </c>
      <c r="K11" s="203">
        <v>0.25</v>
      </c>
      <c r="L11" s="472">
        <v>90000</v>
      </c>
      <c r="M11" s="203">
        <v>0.25</v>
      </c>
      <c r="N11" s="472">
        <v>90000</v>
      </c>
      <c r="O11" s="359">
        <f t="shared" si="0"/>
        <v>1</v>
      </c>
      <c r="P11" s="359">
        <f t="shared" si="0"/>
        <v>300000</v>
      </c>
      <c r="Q11" s="71"/>
      <c r="R11" s="71" t="s">
        <v>1629</v>
      </c>
      <c r="S11" s="71" t="s">
        <v>1631</v>
      </c>
      <c r="T11" s="71" t="s">
        <v>1633</v>
      </c>
      <c r="U11" s="71" t="s">
        <v>1635</v>
      </c>
    </row>
    <row r="12" spans="1:21" ht="146.25" customHeight="1">
      <c r="A12" s="571" t="s">
        <v>1376</v>
      </c>
      <c r="B12" s="571" t="s">
        <v>1375</v>
      </c>
      <c r="C12" s="545" t="s">
        <v>1522</v>
      </c>
      <c r="D12" s="544" t="s">
        <v>1525</v>
      </c>
      <c r="E12" s="71" t="s">
        <v>1511</v>
      </c>
      <c r="F12" s="71" t="s">
        <v>1517</v>
      </c>
      <c r="G12" s="203">
        <v>0.25</v>
      </c>
      <c r="H12" s="472">
        <v>0</v>
      </c>
      <c r="I12" s="203">
        <v>0.25</v>
      </c>
      <c r="J12" s="472">
        <v>0</v>
      </c>
      <c r="K12" s="203">
        <v>0.25</v>
      </c>
      <c r="L12" s="472">
        <v>0</v>
      </c>
      <c r="M12" s="203">
        <v>0.25</v>
      </c>
      <c r="N12" s="472">
        <v>0</v>
      </c>
      <c r="O12" s="359">
        <f>G12+I12+K12+M12</f>
        <v>1</v>
      </c>
      <c r="P12" s="359">
        <v>0</v>
      </c>
      <c r="Q12" s="71"/>
      <c r="R12" s="71" t="s">
        <v>1520</v>
      </c>
      <c r="S12" s="71" t="s">
        <v>1636</v>
      </c>
      <c r="T12" s="71" t="s">
        <v>1521</v>
      </c>
      <c r="U12" s="71" t="s">
        <v>1637</v>
      </c>
    </row>
    <row r="13" spans="1:21" ht="250.5" customHeight="1">
      <c r="A13" s="572"/>
      <c r="B13" s="572"/>
      <c r="C13" s="545" t="s">
        <v>1524</v>
      </c>
      <c r="D13" s="544" t="s">
        <v>1638</v>
      </c>
      <c r="E13" s="71" t="s">
        <v>1516</v>
      </c>
      <c r="F13" s="71" t="s">
        <v>1523</v>
      </c>
      <c r="G13" s="203">
        <v>0.5</v>
      </c>
      <c r="H13" s="472">
        <v>0</v>
      </c>
      <c r="I13" s="203"/>
      <c r="J13" s="472"/>
      <c r="K13" s="203">
        <v>0.5</v>
      </c>
      <c r="L13" s="472">
        <v>0</v>
      </c>
      <c r="M13" s="203"/>
      <c r="N13" s="472"/>
      <c r="O13" s="359">
        <f>G13+I13+K13+M13</f>
        <v>1</v>
      </c>
      <c r="P13" s="359">
        <v>0</v>
      </c>
      <c r="Q13" s="71"/>
      <c r="R13" s="71" t="s">
        <v>1518</v>
      </c>
      <c r="S13" s="71" t="s">
        <v>1639</v>
      </c>
      <c r="T13" s="71" t="s">
        <v>1519</v>
      </c>
      <c r="U13" s="71" t="s">
        <v>1640</v>
      </c>
    </row>
    <row r="14" spans="1:21" ht="15.6" customHeight="1">
      <c r="A14" s="289"/>
      <c r="B14" s="290"/>
      <c r="C14" s="289" t="s">
        <v>1351</v>
      </c>
      <c r="D14" s="290"/>
      <c r="E14" s="290"/>
      <c r="F14" s="291"/>
      <c r="G14" s="229">
        <f>SUM(G9:G13)</f>
        <v>2</v>
      </c>
      <c r="H14" s="471"/>
      <c r="I14" s="229">
        <f t="shared" ref="I14:P14" si="1">SUM(I9:I13)</f>
        <v>1.5</v>
      </c>
      <c r="J14" s="229">
        <f t="shared" si="1"/>
        <v>90000</v>
      </c>
      <c r="K14" s="229">
        <f t="shared" si="1"/>
        <v>1</v>
      </c>
      <c r="L14" s="229">
        <f t="shared" si="1"/>
        <v>90000</v>
      </c>
      <c r="M14" s="229">
        <f t="shared" si="1"/>
        <v>0.5</v>
      </c>
      <c r="N14" s="229">
        <f t="shared" si="1"/>
        <v>90000</v>
      </c>
      <c r="O14" s="229">
        <f t="shared" si="1"/>
        <v>5</v>
      </c>
      <c r="P14" s="229">
        <f t="shared" si="1"/>
        <v>300000</v>
      </c>
      <c r="Q14" s="204"/>
      <c r="R14" s="204"/>
      <c r="S14" s="204"/>
      <c r="T14" s="204"/>
      <c r="U14" s="207"/>
    </row>
    <row r="15" spans="1:21">
      <c r="E15" s="86"/>
    </row>
    <row r="16" spans="1:21">
      <c r="E16" s="86"/>
    </row>
    <row r="17" spans="5:5">
      <c r="E17" s="86"/>
    </row>
    <row r="18" spans="5:5">
      <c r="E18" s="86"/>
    </row>
    <row r="19" spans="5:5">
      <c r="E19" s="86"/>
    </row>
    <row r="20" spans="5:5">
      <c r="E20" s="86"/>
    </row>
    <row r="21" spans="5:5">
      <c r="E21" s="86"/>
    </row>
    <row r="22" spans="5:5">
      <c r="E22" s="86"/>
    </row>
    <row r="23" spans="5:5">
      <c r="E23" s="86"/>
    </row>
    <row r="24" spans="5:5">
      <c r="E24" s="86"/>
    </row>
    <row r="25" spans="5:5">
      <c r="E25" s="86"/>
    </row>
    <row r="26" spans="5:5">
      <c r="E26" s="86"/>
    </row>
    <row r="27" spans="5:5">
      <c r="E27" s="86"/>
    </row>
    <row r="28" spans="5:5">
      <c r="E28" s="86"/>
    </row>
    <row r="29" spans="5:5">
      <c r="E29" s="86"/>
    </row>
    <row r="30" spans="5:5">
      <c r="E30" s="86"/>
    </row>
    <row r="31" spans="5:5">
      <c r="E31" s="86"/>
    </row>
    <row r="32" spans="5:5">
      <c r="E32" s="86"/>
    </row>
    <row r="33" spans="5:5">
      <c r="E33" s="86"/>
    </row>
    <row r="34" spans="5:5">
      <c r="E34" s="86"/>
    </row>
    <row r="35" spans="5:5">
      <c r="E35" s="86"/>
    </row>
    <row r="36" spans="5:5">
      <c r="E36" s="86"/>
    </row>
    <row r="37" spans="5:5">
      <c r="E37" s="86"/>
    </row>
    <row r="38" spans="5:5">
      <c r="E38" s="86"/>
    </row>
    <row r="39" spans="5:5">
      <c r="E39" s="86"/>
    </row>
    <row r="40" spans="5:5">
      <c r="E40" s="86"/>
    </row>
    <row r="41" spans="5:5">
      <c r="E41" s="86"/>
    </row>
    <row r="42" spans="5:5">
      <c r="E42" s="86"/>
    </row>
    <row r="43" spans="5:5">
      <c r="E43" s="86"/>
    </row>
    <row r="44" spans="5:5">
      <c r="E44" s="86"/>
    </row>
    <row r="45" spans="5:5">
      <c r="E45" s="86"/>
    </row>
    <row r="46" spans="5:5">
      <c r="E46" s="86"/>
    </row>
    <row r="47" spans="5:5">
      <c r="E47" s="86"/>
    </row>
    <row r="48" spans="5:5">
      <c r="E48" s="86"/>
    </row>
    <row r="49" spans="5:5">
      <c r="E49" s="86"/>
    </row>
    <row r="50" spans="5:5">
      <c r="E50" s="86"/>
    </row>
    <row r="51" spans="5:5">
      <c r="E51" s="86"/>
    </row>
    <row r="52" spans="5:5">
      <c r="E52" s="86"/>
    </row>
    <row r="53" spans="5:5">
      <c r="E53" s="86"/>
    </row>
    <row r="54" spans="5:5">
      <c r="E54" s="86"/>
    </row>
    <row r="55" spans="5:5">
      <c r="E55" s="86"/>
    </row>
    <row r="56" spans="5:5">
      <c r="E56" s="86"/>
    </row>
    <row r="57" spans="5:5">
      <c r="E57" s="86"/>
    </row>
    <row r="58" spans="5:5">
      <c r="E58" s="86"/>
    </row>
    <row r="59" spans="5:5">
      <c r="E59" s="86"/>
    </row>
    <row r="60" spans="5:5">
      <c r="E60" s="86"/>
    </row>
    <row r="61" spans="5:5">
      <c r="E61" s="86"/>
    </row>
    <row r="62" spans="5:5">
      <c r="E62" s="86"/>
    </row>
    <row r="63" spans="5:5">
      <c r="E63" s="86"/>
    </row>
    <row r="64" spans="5:5">
      <c r="E64" s="86"/>
    </row>
    <row r="65" spans="5:5">
      <c r="E65" s="86"/>
    </row>
    <row r="66" spans="5:5">
      <c r="E66" s="86"/>
    </row>
    <row r="67" spans="5:5">
      <c r="E67" s="86"/>
    </row>
    <row r="68" spans="5:5">
      <c r="E68" s="86"/>
    </row>
    <row r="69" spans="5:5">
      <c r="E69" s="86"/>
    </row>
    <row r="70" spans="5:5">
      <c r="E70" s="86"/>
    </row>
    <row r="71" spans="5:5">
      <c r="E71" s="86"/>
    </row>
    <row r="72" spans="5:5">
      <c r="E72" s="86"/>
    </row>
    <row r="73" spans="5:5">
      <c r="E73" s="86"/>
    </row>
    <row r="74" spans="5:5">
      <c r="E74" s="86"/>
    </row>
    <row r="75" spans="5:5">
      <c r="E75" s="86"/>
    </row>
    <row r="76" spans="5:5">
      <c r="E76" s="86"/>
    </row>
    <row r="77" spans="5:5">
      <c r="E77" s="86"/>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2:B13"/>
    <mergeCell ref="B9:B11"/>
    <mergeCell ref="A9:A11"/>
    <mergeCell ref="A12:A13"/>
  </mergeCells>
  <conditionalFormatting sqref="E9:E13">
    <cfRule type="duplicateValues" dxfId="0" priority="20"/>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legacyDrawing r:id="rId2"/>
</worksheet>
</file>

<file path=xl/worksheets/sheet13.xml><?xml version="1.0" encoding="utf-8"?>
<worksheet xmlns="http://schemas.openxmlformats.org/spreadsheetml/2006/main" xmlns:r="http://schemas.openxmlformats.org/officeDocument/2006/relationships">
  <sheetPr>
    <tabColor theme="5" tint="-0.249977111117893"/>
  </sheetPr>
  <dimension ref="A1:U132"/>
  <sheetViews>
    <sheetView showGridLines="0" zoomScale="40" zoomScaleNormal="40" workbookViewId="0">
      <pane ySplit="6" topLeftCell="A7" activePane="bottomLeft" state="frozen"/>
      <selection sqref="A1:V1"/>
      <selection pane="bottomLeft" activeCell="C8" sqref="C8:D12"/>
    </sheetView>
  </sheetViews>
  <sheetFormatPr baseColWidth="10" defaultColWidth="12.5703125" defaultRowHeight="12"/>
  <cols>
    <col min="1" max="1" width="35.140625" style="255" customWidth="1"/>
    <col min="2" max="2" width="56" style="248" customWidth="1"/>
    <col min="3" max="3" width="32.42578125" style="248" customWidth="1"/>
    <col min="4" max="4" width="32.7109375" style="248" customWidth="1"/>
    <col min="5" max="5" width="27.42578125" style="256" customWidth="1"/>
    <col min="6" max="6" width="36.42578125" style="248" customWidth="1"/>
    <col min="7" max="7" width="15.28515625" style="248" customWidth="1"/>
    <col min="8" max="8" width="21.140625" style="248" customWidth="1"/>
    <col min="9" max="9" width="15.28515625" style="248" customWidth="1"/>
    <col min="10" max="10" width="20.7109375" style="248" customWidth="1"/>
    <col min="11" max="11" width="15.28515625" style="248" customWidth="1"/>
    <col min="12" max="12" width="14.85546875" style="248" customWidth="1"/>
    <col min="13" max="13" width="15.28515625" style="248" customWidth="1"/>
    <col min="14" max="14" width="17.5703125" style="248" customWidth="1"/>
    <col min="15" max="15" width="15.28515625" style="365" customWidth="1"/>
    <col min="16" max="16" width="16.28515625" style="365" bestFit="1" customWidth="1"/>
    <col min="17" max="17" width="14.28515625" style="248" hidden="1" customWidth="1"/>
    <col min="18" max="18" width="35.7109375" style="248" customWidth="1"/>
    <col min="19" max="19" width="28.7109375" style="248" customWidth="1"/>
    <col min="20" max="20" width="25" style="248" customWidth="1"/>
    <col min="21" max="21" width="28.7109375" style="248" customWidth="1"/>
    <col min="22" max="16384" width="12.5703125" style="248"/>
  </cols>
  <sheetData>
    <row r="1" spans="1:21" s="242" customFormat="1" ht="18.75">
      <c r="B1" s="283"/>
      <c r="C1" s="283"/>
      <c r="D1" s="283"/>
      <c r="E1" s="283"/>
      <c r="F1" s="283"/>
      <c r="G1" s="283" t="s">
        <v>1380</v>
      </c>
      <c r="H1" s="283"/>
      <c r="I1" s="283"/>
      <c r="J1" s="283"/>
      <c r="K1" s="283"/>
      <c r="L1" s="283"/>
      <c r="M1" s="283"/>
      <c r="N1" s="283"/>
      <c r="O1" s="360"/>
      <c r="P1" s="360"/>
      <c r="Q1" s="283"/>
      <c r="R1" s="283"/>
      <c r="S1" s="283"/>
      <c r="T1" s="283"/>
      <c r="U1" s="283"/>
    </row>
    <row r="2" spans="1:21" s="242" customFormat="1" ht="18.75">
      <c r="A2" s="304" t="s">
        <v>1343</v>
      </c>
      <c r="B2" s="283"/>
      <c r="C2" s="283"/>
      <c r="D2" s="283"/>
      <c r="E2" s="283"/>
      <c r="F2" s="283"/>
      <c r="G2" s="283"/>
      <c r="H2" s="283"/>
      <c r="I2" s="283"/>
      <c r="J2" s="283"/>
      <c r="K2" s="283"/>
      <c r="L2" s="283"/>
      <c r="M2" s="283"/>
      <c r="N2" s="283"/>
      <c r="O2" s="360"/>
      <c r="P2" s="360"/>
      <c r="Q2" s="283"/>
      <c r="R2" s="283"/>
      <c r="S2" s="283"/>
      <c r="T2" s="283"/>
      <c r="U2" s="283"/>
    </row>
    <row r="3" spans="1:21" s="242" customFormat="1" ht="21" customHeight="1">
      <c r="A3" s="243" t="s">
        <v>1377</v>
      </c>
      <c r="B3" s="244"/>
      <c r="C3" s="244"/>
      <c r="D3" s="244"/>
      <c r="E3" s="245"/>
      <c r="F3" s="244"/>
      <c r="G3" s="244"/>
      <c r="H3" s="244"/>
      <c r="I3" s="244"/>
      <c r="J3" s="244"/>
      <c r="K3" s="244"/>
      <c r="L3" s="244"/>
      <c r="M3" s="244"/>
      <c r="N3" s="244"/>
      <c r="O3" s="361"/>
      <c r="P3" s="361"/>
      <c r="Q3" s="244"/>
      <c r="R3" s="244"/>
      <c r="S3" s="244"/>
      <c r="T3" s="244"/>
      <c r="U3" s="244"/>
    </row>
    <row r="4" spans="1:21" s="67" customFormat="1" ht="23.25" customHeight="1">
      <c r="A4" s="568" t="s">
        <v>97</v>
      </c>
      <c r="B4" s="570" t="s">
        <v>111</v>
      </c>
      <c r="C4" s="577" t="s">
        <v>86</v>
      </c>
      <c r="D4" s="577" t="s">
        <v>87</v>
      </c>
      <c r="E4" s="577" t="s">
        <v>392</v>
      </c>
      <c r="F4" s="577" t="s">
        <v>88</v>
      </c>
      <c r="G4" s="580" t="s">
        <v>100</v>
      </c>
      <c r="H4" s="582"/>
      <c r="I4" s="582"/>
      <c r="J4" s="582"/>
      <c r="K4" s="582"/>
      <c r="L4" s="582"/>
      <c r="M4" s="582"/>
      <c r="N4" s="581"/>
      <c r="O4" s="586" t="s">
        <v>101</v>
      </c>
      <c r="P4" s="587"/>
      <c r="Q4" s="570" t="s">
        <v>102</v>
      </c>
      <c r="R4" s="570" t="s">
        <v>103</v>
      </c>
      <c r="S4" s="570" t="s">
        <v>110</v>
      </c>
      <c r="T4" s="570" t="s">
        <v>109</v>
      </c>
      <c r="U4" s="583" t="s">
        <v>89</v>
      </c>
    </row>
    <row r="5" spans="1:21" s="67" customFormat="1" ht="15" customHeight="1">
      <c r="A5" s="568"/>
      <c r="B5" s="568"/>
      <c r="C5" s="578"/>
      <c r="D5" s="578"/>
      <c r="E5" s="578"/>
      <c r="F5" s="578"/>
      <c r="G5" s="580" t="s">
        <v>104</v>
      </c>
      <c r="H5" s="581"/>
      <c r="I5" s="580" t="s">
        <v>105</v>
      </c>
      <c r="J5" s="581"/>
      <c r="K5" s="580" t="s">
        <v>106</v>
      </c>
      <c r="L5" s="581"/>
      <c r="M5" s="580" t="s">
        <v>107</v>
      </c>
      <c r="N5" s="581"/>
      <c r="O5" s="588"/>
      <c r="P5" s="589"/>
      <c r="Q5" s="568"/>
      <c r="R5" s="568"/>
      <c r="S5" s="568"/>
      <c r="T5" s="568"/>
      <c r="U5" s="584"/>
    </row>
    <row r="6" spans="1:21" s="67" customFormat="1" ht="24" customHeight="1">
      <c r="A6" s="569"/>
      <c r="B6" s="569"/>
      <c r="C6" s="579"/>
      <c r="D6" s="579"/>
      <c r="E6" s="579"/>
      <c r="F6" s="579"/>
      <c r="G6" s="419" t="s">
        <v>108</v>
      </c>
      <c r="H6" s="419" t="s">
        <v>12</v>
      </c>
      <c r="I6" s="419" t="s">
        <v>108</v>
      </c>
      <c r="J6" s="419" t="s">
        <v>12</v>
      </c>
      <c r="K6" s="419" t="s">
        <v>108</v>
      </c>
      <c r="L6" s="419" t="s">
        <v>12</v>
      </c>
      <c r="M6" s="419" t="s">
        <v>108</v>
      </c>
      <c r="N6" s="419" t="s">
        <v>12</v>
      </c>
      <c r="O6" s="419" t="s">
        <v>108</v>
      </c>
      <c r="P6" s="419" t="s">
        <v>12</v>
      </c>
      <c r="Q6" s="569"/>
      <c r="R6" s="569"/>
      <c r="S6" s="569"/>
      <c r="T6" s="569"/>
      <c r="U6" s="585"/>
    </row>
    <row r="7" spans="1:21" s="67" customFormat="1" ht="15.75">
      <c r="A7" s="420"/>
      <c r="B7" s="421"/>
      <c r="C7" s="422"/>
      <c r="D7" s="422"/>
      <c r="E7" s="423"/>
      <c r="F7" s="422"/>
      <c r="G7" s="424"/>
      <c r="H7" s="424"/>
      <c r="I7" s="424"/>
      <c r="J7" s="424"/>
      <c r="K7" s="424"/>
      <c r="L7" s="424"/>
      <c r="M7" s="424"/>
      <c r="N7" s="424"/>
      <c r="O7" s="424"/>
      <c r="P7" s="424"/>
      <c r="Q7" s="425"/>
      <c r="R7" s="425"/>
      <c r="S7" s="425"/>
      <c r="T7" s="425"/>
      <c r="U7" s="426"/>
    </row>
    <row r="8" spans="1:21" ht="120.75" customHeight="1">
      <c r="A8" s="590" t="s">
        <v>1378</v>
      </c>
      <c r="B8" s="590" t="s">
        <v>1451</v>
      </c>
      <c r="C8" s="546" t="s">
        <v>2248</v>
      </c>
      <c r="D8" s="546" t="s">
        <v>1642</v>
      </c>
      <c r="E8" s="301" t="s">
        <v>1527</v>
      </c>
      <c r="F8" s="301" t="s">
        <v>1641</v>
      </c>
      <c r="G8" s="477">
        <v>0.25</v>
      </c>
      <c r="H8" s="478">
        <v>0</v>
      </c>
      <c r="I8" s="247">
        <v>0.25</v>
      </c>
      <c r="J8" s="478">
        <v>0</v>
      </c>
      <c r="K8" s="477">
        <v>0.25</v>
      </c>
      <c r="L8" s="228">
        <v>0</v>
      </c>
      <c r="M8" s="247">
        <v>0.25</v>
      </c>
      <c r="N8" s="228">
        <v>0</v>
      </c>
      <c r="O8" s="362">
        <f>G8+I8+K8+M8</f>
        <v>1</v>
      </c>
      <c r="P8" s="363">
        <f>H8+J8+L8+N8</f>
        <v>0</v>
      </c>
      <c r="Q8" s="246"/>
      <c r="R8" s="246" t="s">
        <v>1669</v>
      </c>
      <c r="S8" s="246" t="s">
        <v>1667</v>
      </c>
      <c r="T8" s="246" t="s">
        <v>1673</v>
      </c>
      <c r="U8" s="301" t="s">
        <v>1677</v>
      </c>
    </row>
    <row r="9" spans="1:21" ht="127.5" customHeight="1">
      <c r="A9" s="591"/>
      <c r="B9" s="591"/>
      <c r="C9" s="546" t="s">
        <v>1645</v>
      </c>
      <c r="D9" s="546" t="s">
        <v>2249</v>
      </c>
      <c r="E9" s="301" t="s">
        <v>1528</v>
      </c>
      <c r="F9" s="301" t="s">
        <v>1643</v>
      </c>
      <c r="G9" s="477">
        <v>0.25</v>
      </c>
      <c r="H9" s="478">
        <v>0</v>
      </c>
      <c r="I9" s="247">
        <v>0.25</v>
      </c>
      <c r="J9" s="478">
        <v>0</v>
      </c>
      <c r="K9" s="477">
        <v>0.25</v>
      </c>
      <c r="L9" s="228">
        <v>0</v>
      </c>
      <c r="M9" s="247">
        <v>0.25</v>
      </c>
      <c r="N9" s="228">
        <v>0</v>
      </c>
      <c r="O9" s="362">
        <f t="shared" ref="O9:O15" si="0">G9+I9+K9+M9</f>
        <v>1</v>
      </c>
      <c r="P9" s="363">
        <f t="shared" ref="P9:P15" si="1">H9+J9+L9+N9</f>
        <v>0</v>
      </c>
      <c r="Q9" s="246"/>
      <c r="R9" s="246" t="s">
        <v>1669</v>
      </c>
      <c r="S9" s="246" t="s">
        <v>1667</v>
      </c>
      <c r="T9" s="246" t="s">
        <v>1674</v>
      </c>
      <c r="U9" s="301" t="s">
        <v>1678</v>
      </c>
    </row>
    <row r="10" spans="1:21" ht="112.5" customHeight="1">
      <c r="A10" s="591"/>
      <c r="B10" s="591"/>
      <c r="C10" s="546" t="s">
        <v>1646</v>
      </c>
      <c r="D10" s="546" t="s">
        <v>1642</v>
      </c>
      <c r="E10" s="301" t="s">
        <v>1529</v>
      </c>
      <c r="F10" s="301" t="s">
        <v>1666</v>
      </c>
      <c r="G10" s="477">
        <v>0.25</v>
      </c>
      <c r="H10" s="478">
        <v>15000</v>
      </c>
      <c r="I10" s="247">
        <v>0.25</v>
      </c>
      <c r="J10" s="478">
        <v>15000</v>
      </c>
      <c r="K10" s="477">
        <v>0.25</v>
      </c>
      <c r="L10" s="228">
        <v>15000</v>
      </c>
      <c r="M10" s="247">
        <v>0.25</v>
      </c>
      <c r="N10" s="228">
        <v>0</v>
      </c>
      <c r="O10" s="362">
        <f t="shared" si="0"/>
        <v>1</v>
      </c>
      <c r="P10" s="363">
        <f t="shared" si="1"/>
        <v>45000</v>
      </c>
      <c r="Q10" s="246"/>
      <c r="R10" s="246" t="s">
        <v>1669</v>
      </c>
      <c r="S10" s="246" t="s">
        <v>1668</v>
      </c>
      <c r="T10" s="246" t="s">
        <v>1675</v>
      </c>
      <c r="U10" s="301" t="s">
        <v>1679</v>
      </c>
    </row>
    <row r="11" spans="1:21" ht="135.75" customHeight="1">
      <c r="A11" s="591"/>
      <c r="B11" s="591"/>
      <c r="C11" s="546" t="s">
        <v>2250</v>
      </c>
      <c r="D11" s="546" t="s">
        <v>1642</v>
      </c>
      <c r="E11" s="301" t="s">
        <v>1530</v>
      </c>
      <c r="F11" s="301" t="s">
        <v>1531</v>
      </c>
      <c r="G11" s="477">
        <v>0.25</v>
      </c>
      <c r="H11" s="478">
        <v>0</v>
      </c>
      <c r="I11" s="247">
        <v>0.25</v>
      </c>
      <c r="J11" s="478">
        <v>0</v>
      </c>
      <c r="K11" s="477">
        <v>0.25</v>
      </c>
      <c r="L11" s="228">
        <v>0</v>
      </c>
      <c r="M11" s="247">
        <v>0.25</v>
      </c>
      <c r="N11" s="228">
        <v>0</v>
      </c>
      <c r="O11" s="362">
        <f t="shared" si="0"/>
        <v>1</v>
      </c>
      <c r="P11" s="363">
        <f t="shared" si="1"/>
        <v>0</v>
      </c>
      <c r="Q11" s="246"/>
      <c r="R11" s="246" t="s">
        <v>1669</v>
      </c>
      <c r="S11" s="246" t="s">
        <v>1667</v>
      </c>
      <c r="T11" s="246" t="s">
        <v>1676</v>
      </c>
      <c r="U11" s="301" t="s">
        <v>1680</v>
      </c>
    </row>
    <row r="12" spans="1:21" ht="82.5" customHeight="1">
      <c r="A12" s="591"/>
      <c r="B12" s="473" t="s">
        <v>1452</v>
      </c>
      <c r="C12" s="546" t="s">
        <v>1648</v>
      </c>
      <c r="D12" s="546" t="s">
        <v>1647</v>
      </c>
      <c r="E12" s="301" t="s">
        <v>1532</v>
      </c>
      <c r="F12" s="301" t="s">
        <v>1644</v>
      </c>
      <c r="G12" s="477"/>
      <c r="H12" s="478"/>
      <c r="I12" s="247"/>
      <c r="J12" s="478"/>
      <c r="K12" s="477"/>
      <c r="L12" s="228"/>
      <c r="M12" s="247">
        <v>1</v>
      </c>
      <c r="N12" s="228">
        <v>0</v>
      </c>
      <c r="O12" s="362">
        <f t="shared" si="0"/>
        <v>1</v>
      </c>
      <c r="P12" s="363">
        <f t="shared" si="1"/>
        <v>0</v>
      </c>
      <c r="Q12" s="246"/>
      <c r="R12" s="246" t="s">
        <v>1670</v>
      </c>
      <c r="S12" s="246" t="s">
        <v>1671</v>
      </c>
      <c r="T12" s="246" t="s">
        <v>1672</v>
      </c>
      <c r="U12" s="301" t="s">
        <v>1681</v>
      </c>
    </row>
    <row r="13" spans="1:21" ht="93.75" customHeight="1">
      <c r="A13" s="591"/>
      <c r="B13" s="592" t="s">
        <v>1490</v>
      </c>
      <c r="C13" s="301" t="s">
        <v>1651</v>
      </c>
      <c r="D13" s="301" t="s">
        <v>2251</v>
      </c>
      <c r="E13" s="301" t="s">
        <v>1533</v>
      </c>
      <c r="F13" s="301" t="s">
        <v>1649</v>
      </c>
      <c r="G13" s="477">
        <v>0.33</v>
      </c>
      <c r="H13" s="478">
        <v>0</v>
      </c>
      <c r="I13" s="247">
        <v>0.33</v>
      </c>
      <c r="J13" s="478">
        <v>0</v>
      </c>
      <c r="K13" s="477"/>
      <c r="L13" s="228">
        <v>0</v>
      </c>
      <c r="M13" s="247">
        <v>0.34</v>
      </c>
      <c r="N13" s="228">
        <v>0</v>
      </c>
      <c r="O13" s="362">
        <f t="shared" si="0"/>
        <v>1</v>
      </c>
      <c r="P13" s="363">
        <f t="shared" si="1"/>
        <v>0</v>
      </c>
      <c r="Q13" s="246"/>
      <c r="R13" s="246" t="s">
        <v>1665</v>
      </c>
      <c r="S13" s="246" t="s">
        <v>1661</v>
      </c>
      <c r="T13" s="246" t="s">
        <v>1660</v>
      </c>
      <c r="U13" s="302" t="s">
        <v>1662</v>
      </c>
    </row>
    <row r="14" spans="1:21" ht="88.5" customHeight="1">
      <c r="A14" s="591"/>
      <c r="B14" s="592"/>
      <c r="C14" s="301" t="s">
        <v>1652</v>
      </c>
      <c r="D14" s="301" t="s">
        <v>2251</v>
      </c>
      <c r="E14" s="301" t="s">
        <v>1534</v>
      </c>
      <c r="F14" s="301" t="s">
        <v>1650</v>
      </c>
      <c r="G14" s="477">
        <v>0.33</v>
      </c>
      <c r="H14" s="478">
        <v>0</v>
      </c>
      <c r="I14" s="247">
        <v>0.33</v>
      </c>
      <c r="J14" s="478">
        <v>0</v>
      </c>
      <c r="K14" s="477"/>
      <c r="L14" s="228">
        <v>0</v>
      </c>
      <c r="M14" s="247">
        <v>0.34</v>
      </c>
      <c r="N14" s="228">
        <v>0</v>
      </c>
      <c r="O14" s="362">
        <f t="shared" si="0"/>
        <v>1</v>
      </c>
      <c r="P14" s="363">
        <f t="shared" si="1"/>
        <v>0</v>
      </c>
      <c r="Q14" s="246"/>
      <c r="R14" s="246" t="s">
        <v>1664</v>
      </c>
      <c r="S14" s="246" t="s">
        <v>1659</v>
      </c>
      <c r="T14" s="246" t="s">
        <v>1658</v>
      </c>
      <c r="U14" s="302" t="s">
        <v>1663</v>
      </c>
    </row>
    <row r="15" spans="1:21" ht="196.5" customHeight="1">
      <c r="A15" s="591"/>
      <c r="B15" s="592"/>
      <c r="C15" s="301" t="s">
        <v>1653</v>
      </c>
      <c r="D15" s="301" t="s">
        <v>2252</v>
      </c>
      <c r="E15" s="301" t="s">
        <v>1535</v>
      </c>
      <c r="F15" s="301" t="s">
        <v>2067</v>
      </c>
      <c r="G15" s="477">
        <v>0.25</v>
      </c>
      <c r="H15" s="478">
        <v>30000</v>
      </c>
      <c r="I15" s="247">
        <v>0.25</v>
      </c>
      <c r="J15" s="478">
        <v>30000</v>
      </c>
      <c r="K15" s="477">
        <v>0.25</v>
      </c>
      <c r="L15" s="228">
        <v>30000</v>
      </c>
      <c r="M15" s="247">
        <v>0.25</v>
      </c>
      <c r="N15" s="228">
        <v>30000</v>
      </c>
      <c r="O15" s="362">
        <f t="shared" si="0"/>
        <v>1</v>
      </c>
      <c r="P15" s="363">
        <f t="shared" si="1"/>
        <v>120000</v>
      </c>
      <c r="Q15" s="246"/>
      <c r="R15" s="246" t="s">
        <v>1654</v>
      </c>
      <c r="S15" s="246" t="s">
        <v>1657</v>
      </c>
      <c r="T15" s="246" t="s">
        <v>1656</v>
      </c>
      <c r="U15" s="301" t="s">
        <v>1655</v>
      </c>
    </row>
    <row r="16" spans="1:21" ht="15.75">
      <c r="A16" s="286"/>
      <c r="B16" s="287"/>
      <c r="C16" s="286" t="s">
        <v>1379</v>
      </c>
      <c r="D16" s="287"/>
      <c r="E16" s="287"/>
      <c r="F16" s="288"/>
      <c r="G16" s="250">
        <f t="shared" ref="G16:P16" si="2">SUM(G8:G15)</f>
        <v>1.9100000000000001</v>
      </c>
      <c r="H16" s="250">
        <f t="shared" si="2"/>
        <v>45000</v>
      </c>
      <c r="I16" s="250">
        <f t="shared" si="2"/>
        <v>1.9100000000000001</v>
      </c>
      <c r="J16" s="250">
        <f t="shared" si="2"/>
        <v>45000</v>
      </c>
      <c r="K16" s="250">
        <f t="shared" si="2"/>
        <v>1.25</v>
      </c>
      <c r="L16" s="250">
        <f t="shared" si="2"/>
        <v>45000</v>
      </c>
      <c r="M16" s="250">
        <f t="shared" si="2"/>
        <v>2.9299999999999997</v>
      </c>
      <c r="N16" s="250">
        <f t="shared" si="2"/>
        <v>30000</v>
      </c>
      <c r="O16" s="250">
        <f t="shared" si="2"/>
        <v>8</v>
      </c>
      <c r="P16" s="250">
        <f t="shared" si="2"/>
        <v>165000</v>
      </c>
      <c r="Q16" s="251"/>
      <c r="R16" s="251"/>
      <c r="S16" s="251"/>
      <c r="T16" s="251"/>
      <c r="U16" s="251"/>
    </row>
    <row r="17" spans="1:21" ht="15.75">
      <c r="A17" s="252"/>
      <c r="B17" s="253"/>
      <c r="C17" s="253"/>
      <c r="D17" s="253"/>
      <c r="E17" s="254"/>
      <c r="F17" s="253"/>
      <c r="G17" s="253"/>
      <c r="H17" s="253"/>
      <c r="I17" s="253"/>
      <c r="J17" s="253"/>
      <c r="K17" s="253"/>
      <c r="L17" s="253"/>
      <c r="M17" s="253"/>
      <c r="N17" s="253"/>
      <c r="O17" s="364"/>
      <c r="P17" s="364"/>
      <c r="Q17" s="253"/>
      <c r="R17" s="253"/>
      <c r="S17" s="253"/>
      <c r="T17" s="253"/>
      <c r="U17" s="253"/>
    </row>
    <row r="18" spans="1:21" ht="15.75">
      <c r="A18" s="252"/>
      <c r="B18" s="253"/>
      <c r="C18" s="253"/>
      <c r="D18" s="253"/>
      <c r="E18" s="254"/>
      <c r="F18" s="253"/>
      <c r="G18" s="253"/>
      <c r="H18" s="253"/>
      <c r="I18" s="253"/>
      <c r="J18" s="253"/>
      <c r="K18" s="253"/>
      <c r="L18" s="253"/>
      <c r="M18" s="253"/>
      <c r="N18" s="253"/>
      <c r="O18" s="364"/>
      <c r="P18" s="364"/>
      <c r="Q18" s="253"/>
      <c r="R18" s="253"/>
      <c r="S18" s="253"/>
      <c r="T18" s="253"/>
      <c r="U18" s="253"/>
    </row>
    <row r="19" spans="1:21" ht="15.75">
      <c r="A19" s="252"/>
      <c r="B19" s="253"/>
      <c r="C19" s="253"/>
      <c r="D19" s="253"/>
      <c r="E19" s="254"/>
      <c r="F19" s="253"/>
      <c r="G19" s="253"/>
      <c r="H19" s="253"/>
      <c r="I19" s="253"/>
      <c r="J19" s="253"/>
      <c r="K19" s="253"/>
      <c r="L19" s="253"/>
      <c r="M19" s="253"/>
      <c r="N19" s="253"/>
      <c r="O19" s="364"/>
      <c r="P19" s="364"/>
      <c r="Q19" s="253"/>
      <c r="R19" s="253"/>
      <c r="S19" s="253"/>
      <c r="T19" s="253"/>
      <c r="U19" s="253"/>
    </row>
    <row r="20" spans="1:21" ht="15.75">
      <c r="A20" s="252"/>
      <c r="B20" s="253"/>
      <c r="C20" s="253"/>
      <c r="D20" s="253"/>
      <c r="E20" s="254"/>
      <c r="F20" s="253"/>
      <c r="G20" s="253"/>
      <c r="H20" s="253"/>
      <c r="I20" s="253"/>
      <c r="J20" s="253"/>
      <c r="K20" s="253"/>
      <c r="L20" s="253"/>
      <c r="M20" s="253"/>
      <c r="N20" s="253"/>
      <c r="O20" s="364"/>
      <c r="P20" s="364"/>
      <c r="Q20" s="253"/>
      <c r="R20" s="253"/>
      <c r="S20" s="253"/>
      <c r="T20" s="253"/>
      <c r="U20" s="253"/>
    </row>
    <row r="21" spans="1:21" ht="15.75">
      <c r="A21" s="252"/>
      <c r="B21" s="253"/>
      <c r="C21" s="253"/>
      <c r="D21" s="253"/>
      <c r="E21" s="254"/>
      <c r="F21" s="253"/>
      <c r="G21" s="253"/>
      <c r="H21" s="253"/>
      <c r="I21" s="253"/>
      <c r="J21" s="253"/>
      <c r="K21" s="253"/>
      <c r="L21" s="253"/>
      <c r="M21" s="253"/>
      <c r="N21" s="253"/>
      <c r="O21" s="364"/>
      <c r="P21" s="364"/>
      <c r="Q21" s="253"/>
      <c r="R21" s="253"/>
      <c r="S21" s="253"/>
      <c r="T21" s="253"/>
      <c r="U21" s="253"/>
    </row>
    <row r="22" spans="1:21" ht="15.75">
      <c r="A22" s="252"/>
      <c r="B22" s="253"/>
      <c r="C22" s="253"/>
      <c r="D22" s="253"/>
      <c r="E22" s="254"/>
      <c r="F22" s="253"/>
      <c r="G22" s="253"/>
      <c r="H22" s="253"/>
      <c r="I22" s="253"/>
      <c r="J22" s="253"/>
      <c r="K22" s="253"/>
      <c r="L22" s="253"/>
      <c r="M22" s="253"/>
      <c r="N22" s="253"/>
      <c r="O22" s="364"/>
      <c r="P22" s="364"/>
      <c r="Q22" s="253"/>
      <c r="R22" s="253"/>
      <c r="S22" s="253"/>
      <c r="T22" s="253"/>
      <c r="U22" s="253"/>
    </row>
    <row r="23" spans="1:21" ht="15.75">
      <c r="A23" s="252"/>
      <c r="B23" s="253"/>
      <c r="C23" s="253"/>
      <c r="D23" s="253"/>
      <c r="E23" s="254"/>
      <c r="F23" s="253"/>
      <c r="G23" s="253"/>
      <c r="H23" s="253"/>
      <c r="I23" s="253"/>
      <c r="J23" s="253"/>
      <c r="K23" s="253"/>
      <c r="L23" s="253"/>
      <c r="M23" s="253"/>
      <c r="N23" s="253"/>
      <c r="O23" s="364"/>
      <c r="P23" s="364"/>
      <c r="Q23" s="253"/>
      <c r="R23" s="253"/>
      <c r="S23" s="253"/>
      <c r="T23" s="253"/>
      <c r="U23" s="253"/>
    </row>
    <row r="24" spans="1:21" ht="15.75">
      <c r="A24" s="252"/>
      <c r="B24" s="253"/>
      <c r="C24" s="253"/>
      <c r="D24" s="253"/>
      <c r="E24" s="254"/>
      <c r="F24" s="253"/>
      <c r="G24" s="253"/>
      <c r="H24" s="253"/>
      <c r="I24" s="253"/>
      <c r="J24" s="253"/>
      <c r="K24" s="253"/>
      <c r="L24" s="253"/>
      <c r="M24" s="253"/>
      <c r="N24" s="253"/>
      <c r="O24" s="364"/>
      <c r="P24" s="364"/>
      <c r="Q24" s="253"/>
      <c r="R24" s="253"/>
      <c r="S24" s="253"/>
      <c r="T24" s="253"/>
      <c r="U24" s="253"/>
    </row>
    <row r="25" spans="1:21" ht="15.75">
      <c r="A25" s="252"/>
      <c r="B25" s="253"/>
      <c r="C25" s="253"/>
      <c r="D25" s="253"/>
      <c r="E25" s="254"/>
      <c r="F25" s="253"/>
      <c r="G25" s="253"/>
      <c r="H25" s="253"/>
      <c r="I25" s="253"/>
      <c r="J25" s="253"/>
      <c r="K25" s="253"/>
      <c r="L25" s="253"/>
      <c r="M25" s="253"/>
      <c r="N25" s="253"/>
      <c r="O25" s="364"/>
      <c r="P25" s="364"/>
      <c r="Q25" s="253"/>
      <c r="R25" s="253"/>
      <c r="S25" s="253"/>
      <c r="T25" s="253"/>
      <c r="U25" s="253"/>
    </row>
    <row r="26" spans="1:21" ht="15.75">
      <c r="A26" s="252"/>
      <c r="B26" s="253"/>
      <c r="C26" s="253"/>
      <c r="D26" s="253"/>
      <c r="E26" s="254"/>
      <c r="F26" s="253"/>
      <c r="G26" s="253"/>
      <c r="H26" s="253"/>
      <c r="I26" s="253"/>
      <c r="J26" s="253"/>
      <c r="K26" s="253"/>
      <c r="L26" s="253"/>
      <c r="M26" s="253"/>
      <c r="N26" s="253"/>
      <c r="O26" s="364"/>
      <c r="P26" s="364"/>
      <c r="Q26" s="253"/>
      <c r="R26" s="253"/>
      <c r="S26" s="253"/>
      <c r="T26" s="253"/>
      <c r="U26" s="253"/>
    </row>
    <row r="27" spans="1:21" ht="15.75">
      <c r="A27" s="252"/>
      <c r="B27" s="253"/>
      <c r="C27" s="253"/>
      <c r="D27" s="253"/>
      <c r="E27" s="254"/>
      <c r="F27" s="253"/>
      <c r="G27" s="253"/>
      <c r="H27" s="253"/>
      <c r="I27" s="253"/>
      <c r="J27" s="253"/>
      <c r="K27" s="253"/>
      <c r="L27" s="253"/>
      <c r="M27" s="253"/>
      <c r="N27" s="253"/>
      <c r="O27" s="364"/>
      <c r="P27" s="364"/>
      <c r="Q27" s="253"/>
      <c r="R27" s="253"/>
      <c r="S27" s="253"/>
      <c r="T27" s="253"/>
      <c r="U27" s="253"/>
    </row>
    <row r="28" spans="1:21" ht="15.75">
      <c r="A28" s="252"/>
      <c r="B28" s="253"/>
      <c r="C28" s="253"/>
      <c r="D28" s="253"/>
      <c r="E28" s="254"/>
      <c r="F28" s="253"/>
      <c r="G28" s="253"/>
      <c r="H28" s="253"/>
      <c r="I28" s="253"/>
      <c r="J28" s="253"/>
      <c r="K28" s="253"/>
      <c r="L28" s="253"/>
      <c r="M28" s="253"/>
      <c r="N28" s="253"/>
      <c r="O28" s="364"/>
      <c r="P28" s="364"/>
      <c r="Q28" s="253"/>
      <c r="R28" s="253"/>
      <c r="S28" s="253"/>
      <c r="T28" s="253"/>
      <c r="U28" s="253"/>
    </row>
    <row r="29" spans="1:21" ht="15.75">
      <c r="A29" s="252"/>
      <c r="B29" s="253"/>
      <c r="C29" s="253"/>
      <c r="D29" s="253"/>
      <c r="E29" s="254"/>
      <c r="F29" s="253"/>
      <c r="G29" s="253"/>
      <c r="H29" s="253"/>
      <c r="I29" s="253"/>
      <c r="J29" s="253"/>
      <c r="K29" s="253"/>
      <c r="L29" s="253"/>
      <c r="M29" s="253"/>
      <c r="N29" s="253"/>
      <c r="O29" s="364"/>
      <c r="P29" s="364"/>
      <c r="Q29" s="253"/>
      <c r="R29" s="253"/>
      <c r="S29" s="253"/>
      <c r="T29" s="253"/>
      <c r="U29" s="253"/>
    </row>
    <row r="30" spans="1:21" ht="15.75">
      <c r="A30" s="252"/>
      <c r="B30" s="253"/>
      <c r="C30" s="253"/>
      <c r="D30" s="253"/>
      <c r="E30" s="254"/>
      <c r="F30" s="253"/>
      <c r="G30" s="253"/>
      <c r="H30" s="253"/>
      <c r="I30" s="253"/>
      <c r="J30" s="253"/>
      <c r="K30" s="253"/>
      <c r="L30" s="253"/>
      <c r="M30" s="253"/>
      <c r="N30" s="253"/>
      <c r="O30" s="364"/>
      <c r="P30" s="364"/>
      <c r="Q30" s="253"/>
      <c r="R30" s="253"/>
      <c r="S30" s="253"/>
      <c r="T30" s="253"/>
      <c r="U30" s="253"/>
    </row>
    <row r="31" spans="1:21" ht="15.75">
      <c r="A31" s="252"/>
      <c r="B31" s="253"/>
      <c r="C31" s="253"/>
      <c r="D31" s="253"/>
      <c r="E31" s="254"/>
      <c r="F31" s="253"/>
      <c r="G31" s="253"/>
      <c r="H31" s="253"/>
      <c r="I31" s="253"/>
      <c r="J31" s="253"/>
      <c r="K31" s="253"/>
      <c r="L31" s="253"/>
      <c r="M31" s="253"/>
      <c r="N31" s="253"/>
      <c r="O31" s="364"/>
      <c r="P31" s="364"/>
      <c r="Q31" s="253"/>
      <c r="R31" s="253"/>
      <c r="S31" s="253"/>
      <c r="T31" s="253"/>
      <c r="U31" s="253"/>
    </row>
    <row r="32" spans="1:21" ht="15.75">
      <c r="A32" s="252"/>
      <c r="B32" s="253"/>
      <c r="C32" s="253"/>
      <c r="D32" s="253"/>
      <c r="E32" s="254"/>
      <c r="F32" s="253"/>
      <c r="G32" s="253"/>
      <c r="H32" s="253"/>
      <c r="I32" s="253"/>
      <c r="J32" s="253"/>
      <c r="K32" s="253"/>
      <c r="L32" s="253"/>
      <c r="M32" s="253"/>
      <c r="N32" s="253"/>
      <c r="O32" s="364"/>
      <c r="P32" s="364"/>
      <c r="Q32" s="253"/>
      <c r="R32" s="253"/>
      <c r="S32" s="253"/>
      <c r="T32" s="253"/>
      <c r="U32" s="253"/>
    </row>
    <row r="33" spans="1:21" ht="15.75">
      <c r="A33" s="252"/>
      <c r="B33" s="253"/>
      <c r="C33" s="253"/>
      <c r="D33" s="253"/>
      <c r="E33" s="254"/>
      <c r="F33" s="253"/>
      <c r="G33" s="253"/>
      <c r="H33" s="253"/>
      <c r="I33" s="253"/>
      <c r="J33" s="253"/>
      <c r="K33" s="253"/>
      <c r="L33" s="253"/>
      <c r="M33" s="253"/>
      <c r="N33" s="253"/>
      <c r="O33" s="364"/>
      <c r="P33" s="364"/>
      <c r="Q33" s="253"/>
      <c r="R33" s="253"/>
      <c r="S33" s="253"/>
      <c r="T33" s="253"/>
      <c r="U33" s="253"/>
    </row>
    <row r="34" spans="1:21" ht="15.75">
      <c r="A34" s="252"/>
      <c r="B34" s="253"/>
      <c r="C34" s="253"/>
      <c r="D34" s="253"/>
      <c r="E34" s="254"/>
      <c r="F34" s="253"/>
      <c r="G34" s="253"/>
      <c r="H34" s="253"/>
      <c r="I34" s="253"/>
      <c r="J34" s="253"/>
      <c r="K34" s="253"/>
      <c r="L34" s="253"/>
      <c r="M34" s="253"/>
      <c r="N34" s="253"/>
      <c r="O34" s="364"/>
      <c r="P34" s="364"/>
      <c r="Q34" s="253"/>
      <c r="R34" s="253"/>
      <c r="S34" s="253"/>
      <c r="T34" s="253"/>
      <c r="U34" s="253"/>
    </row>
    <row r="35" spans="1:21" ht="15.75">
      <c r="A35" s="252"/>
      <c r="B35" s="253"/>
      <c r="C35" s="253"/>
      <c r="D35" s="253"/>
      <c r="E35" s="254"/>
      <c r="F35" s="253"/>
      <c r="G35" s="253"/>
      <c r="H35" s="253"/>
      <c r="I35" s="253"/>
      <c r="J35" s="253"/>
      <c r="K35" s="253"/>
      <c r="L35" s="253"/>
      <c r="M35" s="253"/>
      <c r="N35" s="253"/>
      <c r="O35" s="364"/>
      <c r="P35" s="364"/>
      <c r="Q35" s="253"/>
      <c r="R35" s="253"/>
      <c r="S35" s="253"/>
      <c r="T35" s="253"/>
      <c r="U35" s="253"/>
    </row>
    <row r="36" spans="1:21" ht="15.75">
      <c r="A36" s="252"/>
      <c r="B36" s="253"/>
      <c r="C36" s="253"/>
      <c r="D36" s="253"/>
      <c r="E36" s="254"/>
      <c r="F36" s="253"/>
      <c r="G36" s="253"/>
      <c r="H36" s="253"/>
      <c r="I36" s="253"/>
      <c r="J36" s="253"/>
      <c r="K36" s="253"/>
      <c r="L36" s="253"/>
      <c r="M36" s="253"/>
      <c r="N36" s="253"/>
      <c r="O36" s="364"/>
      <c r="P36" s="364"/>
      <c r="Q36" s="253"/>
      <c r="R36" s="253"/>
      <c r="S36" s="253"/>
      <c r="T36" s="253"/>
      <c r="U36" s="253"/>
    </row>
    <row r="37" spans="1:21" ht="15.75">
      <c r="A37" s="252"/>
      <c r="B37" s="253"/>
      <c r="C37" s="253"/>
      <c r="D37" s="253"/>
      <c r="E37" s="254"/>
      <c r="F37" s="253"/>
      <c r="G37" s="253"/>
      <c r="H37" s="253"/>
      <c r="I37" s="253"/>
      <c r="J37" s="253"/>
      <c r="K37" s="253"/>
      <c r="L37" s="253"/>
      <c r="M37" s="253"/>
      <c r="N37" s="253"/>
      <c r="O37" s="364"/>
      <c r="P37" s="364"/>
      <c r="Q37" s="253"/>
      <c r="R37" s="253"/>
      <c r="S37" s="253"/>
      <c r="T37" s="253"/>
      <c r="U37" s="253"/>
    </row>
    <row r="38" spans="1:21" ht="15.75">
      <c r="A38" s="252"/>
      <c r="B38" s="253"/>
      <c r="C38" s="253"/>
      <c r="D38" s="253"/>
      <c r="E38" s="254"/>
      <c r="F38" s="253"/>
      <c r="G38" s="253"/>
      <c r="H38" s="253"/>
      <c r="I38" s="253"/>
      <c r="J38" s="253"/>
      <c r="K38" s="253"/>
      <c r="L38" s="253"/>
      <c r="M38" s="253"/>
      <c r="N38" s="253"/>
      <c r="O38" s="364"/>
      <c r="P38" s="364"/>
      <c r="Q38" s="253"/>
      <c r="R38" s="253"/>
      <c r="S38" s="253"/>
      <c r="T38" s="253"/>
      <c r="U38" s="253"/>
    </row>
    <row r="39" spans="1:21" ht="15.75">
      <c r="A39" s="252"/>
      <c r="B39" s="253"/>
      <c r="C39" s="253"/>
      <c r="D39" s="253"/>
      <c r="E39" s="254"/>
      <c r="F39" s="253"/>
      <c r="G39" s="253"/>
      <c r="H39" s="253"/>
      <c r="I39" s="253"/>
      <c r="J39" s="253"/>
      <c r="K39" s="253"/>
      <c r="L39" s="253"/>
      <c r="M39" s="253"/>
      <c r="N39" s="253"/>
      <c r="O39" s="364"/>
      <c r="P39" s="364"/>
      <c r="Q39" s="253"/>
      <c r="R39" s="253"/>
      <c r="S39" s="253"/>
      <c r="T39" s="253"/>
      <c r="U39" s="253"/>
    </row>
    <row r="40" spans="1:21" ht="15.75">
      <c r="A40" s="252"/>
      <c r="B40" s="253"/>
      <c r="C40" s="253"/>
      <c r="D40" s="253"/>
      <c r="E40" s="254"/>
      <c r="F40" s="253"/>
      <c r="G40" s="253"/>
      <c r="H40" s="253"/>
      <c r="I40" s="253"/>
      <c r="J40" s="253"/>
      <c r="K40" s="253"/>
      <c r="L40" s="253"/>
      <c r="M40" s="253"/>
      <c r="N40" s="253"/>
      <c r="O40" s="364"/>
      <c r="P40" s="364"/>
      <c r="Q40" s="253"/>
      <c r="R40" s="253"/>
      <c r="S40" s="253"/>
      <c r="T40" s="253"/>
      <c r="U40" s="253"/>
    </row>
    <row r="41" spans="1:21" ht="15.75">
      <c r="A41" s="252"/>
      <c r="B41" s="253"/>
      <c r="C41" s="253"/>
      <c r="D41" s="253"/>
      <c r="E41" s="254"/>
      <c r="F41" s="253"/>
      <c r="G41" s="253"/>
      <c r="H41" s="253"/>
      <c r="I41" s="253"/>
      <c r="J41" s="253"/>
      <c r="K41" s="253"/>
      <c r="L41" s="253"/>
      <c r="M41" s="253"/>
      <c r="N41" s="253"/>
      <c r="O41" s="364"/>
      <c r="P41" s="364"/>
      <c r="Q41" s="253"/>
      <c r="R41" s="253"/>
      <c r="S41" s="253"/>
      <c r="T41" s="253"/>
      <c r="U41" s="253"/>
    </row>
    <row r="42" spans="1:21" ht="15.75">
      <c r="A42" s="252"/>
      <c r="B42" s="253"/>
      <c r="C42" s="253"/>
      <c r="D42" s="253"/>
      <c r="E42" s="254"/>
      <c r="F42" s="253"/>
      <c r="G42" s="253"/>
      <c r="H42" s="253"/>
      <c r="I42" s="253"/>
      <c r="J42" s="253"/>
      <c r="K42" s="253"/>
      <c r="L42" s="253"/>
      <c r="M42" s="253"/>
      <c r="N42" s="253"/>
      <c r="O42" s="364"/>
      <c r="P42" s="364"/>
      <c r="Q42" s="253"/>
      <c r="R42" s="253"/>
      <c r="S42" s="253"/>
      <c r="T42" s="253"/>
      <c r="U42" s="253"/>
    </row>
    <row r="43" spans="1:21" ht="15.75">
      <c r="A43" s="252"/>
      <c r="B43" s="253"/>
      <c r="C43" s="253"/>
      <c r="D43" s="253"/>
      <c r="E43" s="254"/>
      <c r="F43" s="253"/>
      <c r="G43" s="253"/>
      <c r="H43" s="253"/>
      <c r="I43" s="253"/>
      <c r="J43" s="253"/>
      <c r="K43" s="253"/>
      <c r="L43" s="253"/>
      <c r="M43" s="253"/>
      <c r="N43" s="253"/>
      <c r="O43" s="364"/>
      <c r="P43" s="364"/>
      <c r="Q43" s="253"/>
      <c r="R43" s="253"/>
      <c r="S43" s="253"/>
      <c r="T43" s="253"/>
      <c r="U43" s="253"/>
    </row>
    <row r="44" spans="1:21" ht="15.75">
      <c r="A44" s="252"/>
      <c r="B44" s="253"/>
      <c r="C44" s="253"/>
      <c r="D44" s="253"/>
      <c r="E44" s="254"/>
      <c r="F44" s="253"/>
      <c r="G44" s="253"/>
      <c r="H44" s="253"/>
      <c r="I44" s="253"/>
      <c r="J44" s="253"/>
      <c r="K44" s="253"/>
      <c r="L44" s="253"/>
      <c r="M44" s="253"/>
      <c r="N44" s="253"/>
      <c r="O44" s="364"/>
      <c r="P44" s="364"/>
      <c r="Q44" s="253"/>
      <c r="R44" s="253"/>
      <c r="S44" s="253"/>
      <c r="T44" s="253"/>
      <c r="U44" s="253"/>
    </row>
    <row r="45" spans="1:21" ht="15.75">
      <c r="A45" s="252"/>
      <c r="B45" s="253"/>
      <c r="C45" s="253"/>
      <c r="D45" s="253"/>
      <c r="E45" s="254"/>
      <c r="F45" s="253"/>
      <c r="G45" s="253"/>
      <c r="H45" s="253"/>
      <c r="I45" s="253"/>
      <c r="J45" s="253"/>
      <c r="K45" s="253"/>
      <c r="L45" s="253"/>
      <c r="M45" s="253"/>
      <c r="N45" s="253"/>
      <c r="O45" s="364"/>
      <c r="P45" s="364"/>
      <c r="Q45" s="253"/>
      <c r="R45" s="253"/>
      <c r="S45" s="253"/>
      <c r="T45" s="253"/>
      <c r="U45" s="253"/>
    </row>
    <row r="46" spans="1:21" ht="15.75">
      <c r="A46" s="252"/>
      <c r="B46" s="253"/>
      <c r="C46" s="253"/>
      <c r="D46" s="253"/>
      <c r="E46" s="254"/>
      <c r="F46" s="253"/>
      <c r="G46" s="253"/>
      <c r="H46" s="253"/>
      <c r="I46" s="253"/>
      <c r="J46" s="253"/>
      <c r="K46" s="253"/>
      <c r="L46" s="253"/>
      <c r="M46" s="253"/>
      <c r="N46" s="253"/>
      <c r="O46" s="364"/>
      <c r="P46" s="364"/>
      <c r="Q46" s="253"/>
      <c r="R46" s="253"/>
      <c r="S46" s="253"/>
      <c r="T46" s="253"/>
      <c r="U46" s="253"/>
    </row>
    <row r="47" spans="1:21" ht="15.75">
      <c r="A47" s="252"/>
      <c r="B47" s="253"/>
      <c r="C47" s="253"/>
      <c r="D47" s="253"/>
      <c r="E47" s="254"/>
      <c r="F47" s="253"/>
      <c r="G47" s="253"/>
      <c r="H47" s="253"/>
      <c r="I47" s="253"/>
      <c r="J47" s="253"/>
      <c r="K47" s="253"/>
      <c r="L47" s="253"/>
      <c r="M47" s="253"/>
      <c r="N47" s="253"/>
      <c r="O47" s="364"/>
      <c r="P47" s="364"/>
      <c r="Q47" s="253"/>
      <c r="R47" s="253"/>
      <c r="S47" s="253"/>
      <c r="T47" s="253"/>
      <c r="U47" s="253"/>
    </row>
    <row r="48" spans="1:21" ht="15.75">
      <c r="A48" s="252"/>
      <c r="B48" s="253"/>
      <c r="C48" s="253"/>
      <c r="D48" s="253"/>
      <c r="E48" s="254"/>
      <c r="F48" s="253"/>
      <c r="G48" s="253"/>
      <c r="H48" s="253"/>
      <c r="I48" s="253"/>
      <c r="J48" s="253"/>
      <c r="K48" s="253"/>
      <c r="L48" s="253"/>
      <c r="M48" s="253"/>
      <c r="N48" s="253"/>
      <c r="O48" s="364"/>
      <c r="P48" s="364"/>
      <c r="Q48" s="253"/>
      <c r="R48" s="253"/>
      <c r="S48" s="253"/>
      <c r="T48" s="253"/>
      <c r="U48" s="253"/>
    </row>
    <row r="64" spans="1:5">
      <c r="A64" s="248"/>
      <c r="E64" s="248"/>
    </row>
    <row r="65" spans="1:5">
      <c r="A65" s="248"/>
      <c r="E65" s="248"/>
    </row>
    <row r="66" spans="1:5">
      <c r="A66" s="248"/>
      <c r="E66" s="248"/>
    </row>
    <row r="67" spans="1:5">
      <c r="A67" s="248"/>
      <c r="E67" s="248"/>
    </row>
    <row r="68" spans="1:5">
      <c r="A68" s="248"/>
      <c r="E68" s="248"/>
    </row>
    <row r="69" spans="1:5">
      <c r="A69" s="248"/>
      <c r="E69" s="248"/>
    </row>
    <row r="70" spans="1:5">
      <c r="A70" s="248"/>
      <c r="E70" s="248"/>
    </row>
    <row r="71" spans="1:5">
      <c r="A71" s="248"/>
      <c r="E71" s="248"/>
    </row>
    <row r="72" spans="1:5">
      <c r="A72" s="248"/>
      <c r="E72" s="248"/>
    </row>
    <row r="73" spans="1:5">
      <c r="A73" s="248"/>
      <c r="E73" s="248"/>
    </row>
    <row r="74" spans="1:5">
      <c r="A74" s="248"/>
      <c r="E74" s="248"/>
    </row>
    <row r="75" spans="1:5">
      <c r="A75" s="248"/>
      <c r="E75" s="248"/>
    </row>
    <row r="76" spans="1:5">
      <c r="A76" s="248"/>
      <c r="E76" s="248"/>
    </row>
    <row r="77" spans="1:5">
      <c r="A77" s="248"/>
      <c r="E77" s="248"/>
    </row>
    <row r="78" spans="1:5">
      <c r="A78" s="248"/>
      <c r="E78" s="248"/>
    </row>
    <row r="79" spans="1:5">
      <c r="A79" s="248"/>
      <c r="E79" s="248"/>
    </row>
    <row r="80" spans="1:5">
      <c r="A80" s="248"/>
      <c r="E80" s="248"/>
    </row>
    <row r="81" spans="1:5">
      <c r="A81" s="248"/>
      <c r="E81" s="248"/>
    </row>
    <row r="82" spans="1:5">
      <c r="A82" s="248"/>
      <c r="E82" s="248"/>
    </row>
    <row r="83" spans="1:5">
      <c r="A83" s="248"/>
      <c r="E83" s="248"/>
    </row>
    <row r="84" spans="1:5">
      <c r="A84" s="248"/>
      <c r="E84" s="248"/>
    </row>
    <row r="85" spans="1:5">
      <c r="A85" s="248"/>
      <c r="E85" s="248"/>
    </row>
    <row r="86" spans="1:5">
      <c r="A86" s="248"/>
      <c r="E86" s="248"/>
    </row>
    <row r="87" spans="1:5">
      <c r="A87" s="248"/>
      <c r="E87" s="248"/>
    </row>
    <row r="88" spans="1:5">
      <c r="A88" s="248"/>
      <c r="E88" s="248"/>
    </row>
    <row r="89" spans="1:5">
      <c r="A89" s="248"/>
      <c r="E89" s="248"/>
    </row>
    <row r="90" spans="1:5">
      <c r="A90" s="248"/>
      <c r="E90" s="248"/>
    </row>
    <row r="91" spans="1:5">
      <c r="A91" s="248"/>
      <c r="E91" s="248"/>
    </row>
    <row r="92" spans="1:5">
      <c r="A92" s="248"/>
      <c r="E92" s="248"/>
    </row>
    <row r="93" spans="1:5">
      <c r="A93" s="248"/>
      <c r="E93" s="248"/>
    </row>
    <row r="94" spans="1:5">
      <c r="A94" s="248"/>
      <c r="E94" s="248"/>
    </row>
    <row r="95" spans="1:5">
      <c r="A95" s="248"/>
      <c r="E95" s="248"/>
    </row>
    <row r="96" spans="1:5">
      <c r="A96" s="248"/>
      <c r="E96" s="248"/>
    </row>
    <row r="97" spans="1:5">
      <c r="A97" s="248"/>
      <c r="E97" s="248"/>
    </row>
    <row r="98" spans="1:5">
      <c r="A98" s="248"/>
      <c r="E98" s="248"/>
    </row>
    <row r="99" spans="1:5">
      <c r="A99" s="248"/>
      <c r="E99" s="248"/>
    </row>
    <row r="100" spans="1:5">
      <c r="A100" s="248"/>
      <c r="E100" s="248"/>
    </row>
    <row r="101" spans="1:5">
      <c r="A101" s="248"/>
      <c r="E101" s="248"/>
    </row>
    <row r="102" spans="1:5">
      <c r="A102" s="248"/>
      <c r="E102" s="248"/>
    </row>
    <row r="103" spans="1:5">
      <c r="A103" s="248"/>
      <c r="E103" s="248"/>
    </row>
    <row r="104" spans="1:5">
      <c r="A104" s="248"/>
      <c r="E104" s="248"/>
    </row>
    <row r="105" spans="1:5">
      <c r="A105" s="248"/>
      <c r="E105" s="248"/>
    </row>
    <row r="106" spans="1:5">
      <c r="A106" s="248"/>
      <c r="E106" s="248"/>
    </row>
    <row r="107" spans="1:5">
      <c r="A107" s="248"/>
      <c r="E107" s="248"/>
    </row>
    <row r="108" spans="1:5">
      <c r="A108" s="248"/>
      <c r="E108" s="248"/>
    </row>
    <row r="109" spans="1:5">
      <c r="A109" s="248"/>
      <c r="E109" s="248"/>
    </row>
    <row r="110" spans="1:5">
      <c r="A110" s="248"/>
      <c r="E110" s="248"/>
    </row>
    <row r="111" spans="1:5">
      <c r="A111" s="248"/>
      <c r="E111" s="248"/>
    </row>
    <row r="112" spans="1:5">
      <c r="A112" s="248"/>
      <c r="E112" s="248"/>
    </row>
    <row r="113" spans="1:5">
      <c r="A113" s="248"/>
      <c r="E113" s="248"/>
    </row>
    <row r="114" spans="1:5">
      <c r="A114" s="248"/>
      <c r="E114" s="248"/>
    </row>
    <row r="115" spans="1:5">
      <c r="A115" s="248"/>
      <c r="E115" s="248"/>
    </row>
    <row r="116" spans="1:5">
      <c r="A116" s="248"/>
      <c r="E116" s="248"/>
    </row>
    <row r="117" spans="1:5">
      <c r="A117" s="248"/>
      <c r="E117" s="248"/>
    </row>
    <row r="118" spans="1:5">
      <c r="A118" s="248"/>
      <c r="E118" s="248"/>
    </row>
    <row r="119" spans="1:5">
      <c r="A119" s="248"/>
      <c r="E119" s="248"/>
    </row>
    <row r="120" spans="1:5">
      <c r="A120" s="248"/>
      <c r="E120" s="248"/>
    </row>
    <row r="121" spans="1:5">
      <c r="A121" s="248"/>
      <c r="E121" s="248"/>
    </row>
    <row r="122" spans="1:5">
      <c r="A122" s="248"/>
      <c r="E122" s="248"/>
    </row>
    <row r="123" spans="1:5">
      <c r="A123" s="248"/>
      <c r="E123" s="248"/>
    </row>
    <row r="124" spans="1:5">
      <c r="A124" s="248"/>
      <c r="E124" s="248"/>
    </row>
    <row r="125" spans="1:5">
      <c r="A125" s="248"/>
      <c r="E125" s="248"/>
    </row>
    <row r="126" spans="1:5">
      <c r="A126" s="248"/>
      <c r="E126" s="248"/>
    </row>
    <row r="127" spans="1:5">
      <c r="A127" s="248"/>
      <c r="E127" s="248"/>
    </row>
    <row r="128" spans="1:5">
      <c r="A128" s="248"/>
      <c r="E128" s="248"/>
    </row>
    <row r="129" spans="1:5">
      <c r="A129" s="248"/>
      <c r="E129" s="248"/>
    </row>
    <row r="130" spans="1:5">
      <c r="A130" s="248"/>
      <c r="E130" s="248"/>
    </row>
    <row r="131" spans="1:5">
      <c r="A131" s="248"/>
      <c r="E131" s="248"/>
    </row>
    <row r="132" spans="1:5">
      <c r="A132" s="248"/>
      <c r="E132" s="248"/>
    </row>
  </sheetData>
  <mergeCells count="20">
    <mergeCell ref="U4:U6"/>
    <mergeCell ref="G4:N4"/>
    <mergeCell ref="S4:S6"/>
    <mergeCell ref="T4:T6"/>
    <mergeCell ref="O4:P5"/>
    <mergeCell ref="Q4:Q6"/>
    <mergeCell ref="R4:R6"/>
    <mergeCell ref="G5:H5"/>
    <mergeCell ref="F4:F6"/>
    <mergeCell ref="B4:B6"/>
    <mergeCell ref="I5:J5"/>
    <mergeCell ref="K5:L5"/>
    <mergeCell ref="M5:N5"/>
    <mergeCell ref="A8:A15"/>
    <mergeCell ref="C4:C6"/>
    <mergeCell ref="B8:B11"/>
    <mergeCell ref="B13:B15"/>
    <mergeCell ref="E4:E6"/>
    <mergeCell ref="A4:A6"/>
    <mergeCell ref="D4:D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sheetPr>
    <tabColor theme="6" tint="-0.249977111117893"/>
  </sheetPr>
  <dimension ref="A1:AA152"/>
  <sheetViews>
    <sheetView showGridLines="0" zoomScale="50" zoomScaleNormal="50" workbookViewId="0">
      <pane ySplit="7" topLeftCell="A8" activePane="bottomLeft" state="frozen"/>
      <selection activeCell="A7" sqref="A7"/>
      <selection pane="bottomLeft" activeCell="D28" sqref="C9:D28"/>
    </sheetView>
  </sheetViews>
  <sheetFormatPr baseColWidth="10" defaultColWidth="11.42578125" defaultRowHeight="12.75"/>
  <cols>
    <col min="1" max="1" width="50.140625" style="257" customWidth="1"/>
    <col min="2" max="2" width="38.5703125" style="257" customWidth="1"/>
    <col min="3" max="4" width="27.42578125" style="257" customWidth="1"/>
    <col min="5" max="5" width="27.42578125" style="256" customWidth="1"/>
    <col min="6" max="6" width="41.7109375" style="257" customWidth="1"/>
    <col min="7" max="7" width="15.28515625" style="257" customWidth="1"/>
    <col min="8" max="8" width="23.140625" style="257" customWidth="1"/>
    <col min="9" max="9" width="15.28515625" style="257" customWidth="1"/>
    <col min="10" max="10" width="18.5703125" style="257" customWidth="1"/>
    <col min="11" max="11" width="15.28515625" style="257" customWidth="1"/>
    <col min="12" max="12" width="15.85546875" style="257" customWidth="1"/>
    <col min="13" max="13" width="15.28515625" style="257" customWidth="1"/>
    <col min="14" max="14" width="15" style="257" customWidth="1"/>
    <col min="15" max="15" width="15.28515625" style="257" customWidth="1"/>
    <col min="16" max="16" width="22.7109375" style="257" customWidth="1"/>
    <col min="17" max="17" width="8.5703125" style="257" hidden="1" customWidth="1"/>
    <col min="18" max="18" width="34" style="257" customWidth="1"/>
    <col min="19" max="19" width="21.5703125" style="255" customWidth="1"/>
    <col min="20" max="20" width="24.28515625" style="255" customWidth="1"/>
    <col min="21" max="21" width="24" style="257" customWidth="1"/>
    <col min="22" max="16384" width="11.42578125" style="257"/>
  </cols>
  <sheetData>
    <row r="1" spans="1:27" ht="18.75" customHeight="1">
      <c r="E1" s="283"/>
      <c r="G1" s="278" t="s">
        <v>91</v>
      </c>
      <c r="I1" s="278"/>
      <c r="J1" s="278"/>
      <c r="K1" s="278"/>
      <c r="L1" s="278"/>
      <c r="M1" s="278"/>
      <c r="N1" s="278"/>
      <c r="O1" s="278"/>
      <c r="P1" s="278"/>
      <c r="Q1" s="278"/>
      <c r="R1" s="278"/>
      <c r="S1" s="278">
        <f ca="1">+S:U</f>
        <v>0</v>
      </c>
      <c r="T1" s="278"/>
      <c r="U1" s="278"/>
      <c r="V1" s="278"/>
      <c r="W1" s="278"/>
      <c r="X1" s="278"/>
      <c r="Y1" s="278"/>
      <c r="Z1" s="278"/>
      <c r="AA1" s="278"/>
    </row>
    <row r="2" spans="1:27" ht="18.75">
      <c r="A2" s="263" t="s">
        <v>1348</v>
      </c>
      <c r="E2" s="283"/>
      <c r="G2" s="278"/>
      <c r="I2" s="278"/>
      <c r="J2" s="278"/>
      <c r="K2" s="278"/>
      <c r="L2" s="278"/>
      <c r="M2" s="278"/>
      <c r="N2" s="278"/>
      <c r="O2" s="278"/>
      <c r="P2" s="278"/>
      <c r="Q2" s="278"/>
      <c r="R2" s="278"/>
      <c r="S2" s="278"/>
      <c r="T2" s="278"/>
      <c r="U2" s="278"/>
      <c r="V2" s="278"/>
      <c r="W2" s="278"/>
      <c r="X2" s="278"/>
      <c r="Y2" s="278"/>
      <c r="Z2" s="278"/>
      <c r="AA2" s="278"/>
    </row>
    <row r="3" spans="1:27" ht="18.75">
      <c r="A3" s="309" t="s">
        <v>1458</v>
      </c>
      <c r="E3" s="283"/>
      <c r="G3" s="278"/>
      <c r="I3" s="278"/>
      <c r="J3" s="278"/>
      <c r="K3" s="278"/>
      <c r="L3" s="278"/>
      <c r="M3" s="278"/>
      <c r="N3" s="278"/>
      <c r="O3" s="278"/>
      <c r="P3" s="278"/>
      <c r="Q3" s="278"/>
      <c r="R3" s="278"/>
      <c r="S3" s="278"/>
      <c r="T3" s="278"/>
      <c r="U3" s="278"/>
      <c r="V3" s="278"/>
      <c r="W3" s="278"/>
      <c r="X3" s="278"/>
      <c r="Y3" s="278"/>
      <c r="Z3" s="278"/>
      <c r="AA3" s="278"/>
    </row>
    <row r="4" spans="1:27" ht="15">
      <c r="A4" s="352" t="s">
        <v>1459</v>
      </c>
      <c r="B4" s="263"/>
      <c r="C4" s="263"/>
      <c r="D4" s="263"/>
      <c r="E4" s="245"/>
      <c r="F4" s="263"/>
      <c r="G4" s="263"/>
      <c r="H4" s="263"/>
      <c r="I4" s="263"/>
      <c r="J4" s="263"/>
      <c r="K4" s="263"/>
      <c r="L4" s="263"/>
      <c r="M4" s="263"/>
      <c r="N4" s="263"/>
      <c r="O4" s="263"/>
      <c r="P4" s="263"/>
      <c r="Q4" s="263"/>
      <c r="R4" s="263"/>
      <c r="S4" s="263"/>
      <c r="T4" s="263"/>
      <c r="U4" s="263"/>
    </row>
    <row r="5" spans="1:27" s="66" customFormat="1" ht="23.25" customHeight="1">
      <c r="A5" s="568" t="s">
        <v>97</v>
      </c>
      <c r="B5" s="570" t="s">
        <v>111</v>
      </c>
      <c r="C5" s="577" t="s">
        <v>86</v>
      </c>
      <c r="D5" s="577" t="s">
        <v>87</v>
      </c>
      <c r="E5" s="577" t="s">
        <v>392</v>
      </c>
      <c r="F5" s="577" t="s">
        <v>88</v>
      </c>
      <c r="G5" s="580" t="s">
        <v>100</v>
      </c>
      <c r="H5" s="582"/>
      <c r="I5" s="582"/>
      <c r="J5" s="582"/>
      <c r="K5" s="582"/>
      <c r="L5" s="582"/>
      <c r="M5" s="582"/>
      <c r="N5" s="581"/>
      <c r="O5" s="586" t="s">
        <v>101</v>
      </c>
      <c r="P5" s="587"/>
      <c r="Q5" s="570" t="s">
        <v>102</v>
      </c>
      <c r="R5" s="570" t="s">
        <v>103</v>
      </c>
      <c r="S5" s="570" t="s">
        <v>110</v>
      </c>
      <c r="T5" s="593" t="s">
        <v>2148</v>
      </c>
      <c r="U5" s="583" t="s">
        <v>89</v>
      </c>
    </row>
    <row r="6" spans="1:27" s="66" customFormat="1" ht="15" customHeight="1">
      <c r="A6" s="568"/>
      <c r="B6" s="568"/>
      <c r="C6" s="578"/>
      <c r="D6" s="578"/>
      <c r="E6" s="578"/>
      <c r="F6" s="578"/>
      <c r="G6" s="580" t="s">
        <v>104</v>
      </c>
      <c r="H6" s="581"/>
      <c r="I6" s="580" t="s">
        <v>105</v>
      </c>
      <c r="J6" s="581"/>
      <c r="K6" s="580" t="s">
        <v>106</v>
      </c>
      <c r="L6" s="581"/>
      <c r="M6" s="580" t="s">
        <v>107</v>
      </c>
      <c r="N6" s="581"/>
      <c r="O6" s="588"/>
      <c r="P6" s="589"/>
      <c r="Q6" s="568"/>
      <c r="R6" s="568"/>
      <c r="S6" s="568"/>
      <c r="T6" s="594"/>
      <c r="U6" s="584"/>
    </row>
    <row r="7" spans="1:27" s="66" customFormat="1" ht="24" customHeight="1">
      <c r="A7" s="569"/>
      <c r="B7" s="569"/>
      <c r="C7" s="579"/>
      <c r="D7" s="579"/>
      <c r="E7" s="579"/>
      <c r="F7" s="579"/>
      <c r="G7" s="419" t="s">
        <v>108</v>
      </c>
      <c r="H7" s="419" t="s">
        <v>12</v>
      </c>
      <c r="I7" s="419" t="s">
        <v>108</v>
      </c>
      <c r="J7" s="419" t="s">
        <v>12</v>
      </c>
      <c r="K7" s="419" t="s">
        <v>108</v>
      </c>
      <c r="L7" s="419" t="s">
        <v>12</v>
      </c>
      <c r="M7" s="419" t="s">
        <v>108</v>
      </c>
      <c r="N7" s="419" t="s">
        <v>12</v>
      </c>
      <c r="O7" s="419" t="s">
        <v>108</v>
      </c>
      <c r="P7" s="419" t="s">
        <v>12</v>
      </c>
      <c r="Q7" s="569"/>
      <c r="R7" s="569"/>
      <c r="S7" s="569"/>
      <c r="T7" s="595"/>
      <c r="U7" s="585"/>
    </row>
    <row r="8" spans="1:27" ht="15.75" customHeight="1">
      <c r="A8" s="420"/>
      <c r="B8" s="421"/>
      <c r="C8" s="422"/>
      <c r="D8" s="422"/>
      <c r="E8" s="423"/>
      <c r="F8" s="422"/>
      <c r="G8" s="424"/>
      <c r="H8" s="424"/>
      <c r="I8" s="424"/>
      <c r="J8" s="424"/>
      <c r="K8" s="424"/>
      <c r="L8" s="424"/>
      <c r="M8" s="424"/>
      <c r="N8" s="424"/>
      <c r="O8" s="424"/>
      <c r="P8" s="424"/>
      <c r="Q8" s="425"/>
      <c r="R8" s="425"/>
      <c r="S8" s="425"/>
      <c r="T8" s="425"/>
      <c r="U8" s="426"/>
    </row>
    <row r="9" spans="1:27" ht="114.75" customHeight="1">
      <c r="A9" s="597" t="s">
        <v>1455</v>
      </c>
      <c r="B9" s="592" t="s">
        <v>1453</v>
      </c>
      <c r="C9" s="546" t="s">
        <v>2146</v>
      </c>
      <c r="D9" s="275" t="s">
        <v>2145</v>
      </c>
      <c r="E9" s="301" t="s">
        <v>1536</v>
      </c>
      <c r="F9" s="301" t="s">
        <v>2063</v>
      </c>
      <c r="G9" s="247">
        <v>0.25</v>
      </c>
      <c r="H9" s="534">
        <v>0</v>
      </c>
      <c r="I9" s="337">
        <v>0.25</v>
      </c>
      <c r="J9" s="336">
        <v>0</v>
      </c>
      <c r="K9" s="337">
        <v>0.25</v>
      </c>
      <c r="L9" s="336">
        <v>0</v>
      </c>
      <c r="M9" s="337">
        <v>0.25</v>
      </c>
      <c r="N9" s="336">
        <v>0</v>
      </c>
      <c r="O9" s="366">
        <f t="shared" ref="O9:O23" si="0">G9+I9+K9+M9</f>
        <v>1</v>
      </c>
      <c r="P9" s="367">
        <f t="shared" ref="P9:P23" si="1">H9+J9+L9+N9</f>
        <v>0</v>
      </c>
      <c r="Q9" s="336"/>
      <c r="R9" s="336" t="s">
        <v>2149</v>
      </c>
      <c r="S9" s="246" t="s">
        <v>2147</v>
      </c>
      <c r="T9" s="246" t="s">
        <v>2150</v>
      </c>
      <c r="U9" s="246" t="s">
        <v>2151</v>
      </c>
    </row>
    <row r="10" spans="1:27" ht="114.75" customHeight="1">
      <c r="A10" s="598"/>
      <c r="B10" s="592"/>
      <c r="C10" s="546" t="s">
        <v>2152</v>
      </c>
      <c r="D10" s="275" t="s">
        <v>2153</v>
      </c>
      <c r="E10" s="301" t="s">
        <v>1537</v>
      </c>
      <c r="F10" s="301" t="s">
        <v>2064</v>
      </c>
      <c r="G10" s="247">
        <v>1</v>
      </c>
      <c r="H10" s="534">
        <v>7299970</v>
      </c>
      <c r="I10" s="337"/>
      <c r="J10" s="534"/>
      <c r="K10" s="337"/>
      <c r="L10" s="534"/>
      <c r="M10" s="337"/>
      <c r="N10" s="534"/>
      <c r="O10" s="366">
        <f t="shared" si="0"/>
        <v>1</v>
      </c>
      <c r="P10" s="535">
        <f t="shared" si="1"/>
        <v>7299970</v>
      </c>
      <c r="Q10" s="336"/>
      <c r="R10" s="336" t="s">
        <v>2154</v>
      </c>
      <c r="S10" s="246" t="s">
        <v>2155</v>
      </c>
      <c r="T10" s="246" t="s">
        <v>2156</v>
      </c>
      <c r="U10" s="246" t="s">
        <v>1806</v>
      </c>
    </row>
    <row r="11" spans="1:27" ht="176.25" customHeight="1">
      <c r="A11" s="598"/>
      <c r="B11" s="592"/>
      <c r="C11" s="546" t="s">
        <v>2157</v>
      </c>
      <c r="D11" s="275" t="s">
        <v>2161</v>
      </c>
      <c r="E11" s="301" t="s">
        <v>1621</v>
      </c>
      <c r="F11" s="301" t="s">
        <v>2065</v>
      </c>
      <c r="G11" s="247">
        <v>0.25</v>
      </c>
      <c r="H11" s="534">
        <v>0</v>
      </c>
      <c r="I11" s="337">
        <v>0.25</v>
      </c>
      <c r="J11" s="534">
        <v>0</v>
      </c>
      <c r="K11" s="337">
        <v>0.25</v>
      </c>
      <c r="L11" s="534">
        <v>0</v>
      </c>
      <c r="M11" s="337">
        <v>0.25</v>
      </c>
      <c r="N11" s="534">
        <v>0</v>
      </c>
      <c r="O11" s="366">
        <f t="shared" si="0"/>
        <v>1</v>
      </c>
      <c r="P11" s="367">
        <f t="shared" si="1"/>
        <v>0</v>
      </c>
      <c r="Q11" s="336"/>
      <c r="R11" s="336" t="s">
        <v>2158</v>
      </c>
      <c r="S11" s="246" t="s">
        <v>2159</v>
      </c>
      <c r="T11" s="246" t="s">
        <v>2156</v>
      </c>
      <c r="U11" s="246" t="s">
        <v>2160</v>
      </c>
    </row>
    <row r="12" spans="1:27" ht="15.75" hidden="1">
      <c r="A12" s="598"/>
      <c r="B12" s="592"/>
      <c r="C12" s="546"/>
      <c r="D12" s="275"/>
      <c r="E12" s="301"/>
      <c r="F12" s="301"/>
      <c r="G12" s="247"/>
      <c r="H12" s="534">
        <v>0</v>
      </c>
      <c r="I12" s="337">
        <v>0.25</v>
      </c>
      <c r="J12" s="534">
        <v>0</v>
      </c>
      <c r="K12" s="337">
        <v>0.25</v>
      </c>
      <c r="L12" s="534">
        <v>0</v>
      </c>
      <c r="M12" s="337">
        <v>0.25</v>
      </c>
      <c r="N12" s="534">
        <v>0</v>
      </c>
      <c r="O12" s="366">
        <f t="shared" si="0"/>
        <v>0.75</v>
      </c>
      <c r="P12" s="367">
        <f t="shared" si="1"/>
        <v>0</v>
      </c>
      <c r="Q12" s="336"/>
      <c r="R12" s="336"/>
      <c r="S12" s="246"/>
      <c r="T12" s="246"/>
      <c r="U12" s="246"/>
    </row>
    <row r="13" spans="1:27" ht="15.75" hidden="1">
      <c r="A13" s="598"/>
      <c r="B13" s="592"/>
      <c r="C13" s="546"/>
      <c r="D13" s="275"/>
      <c r="E13" s="301"/>
      <c r="F13" s="301"/>
      <c r="G13" s="247"/>
      <c r="H13" s="534">
        <v>0</v>
      </c>
      <c r="I13" s="337">
        <v>0.25</v>
      </c>
      <c r="J13" s="534">
        <v>0</v>
      </c>
      <c r="K13" s="337">
        <v>0.25</v>
      </c>
      <c r="L13" s="534">
        <v>0</v>
      </c>
      <c r="M13" s="337">
        <v>0.25</v>
      </c>
      <c r="N13" s="534">
        <v>0</v>
      </c>
      <c r="O13" s="366">
        <f t="shared" si="0"/>
        <v>0.75</v>
      </c>
      <c r="P13" s="367">
        <f t="shared" si="1"/>
        <v>0</v>
      </c>
      <c r="Q13" s="336"/>
      <c r="R13" s="336"/>
      <c r="S13" s="246"/>
      <c r="T13" s="246"/>
      <c r="U13" s="246"/>
    </row>
    <row r="14" spans="1:27" ht="15.75" hidden="1">
      <c r="A14" s="599"/>
      <c r="B14" s="592"/>
      <c r="C14" s="546"/>
      <c r="D14" s="275"/>
      <c r="E14" s="301"/>
      <c r="F14" s="301"/>
      <c r="G14" s="247"/>
      <c r="H14" s="534">
        <v>0</v>
      </c>
      <c r="I14" s="337">
        <v>0.25</v>
      </c>
      <c r="J14" s="534">
        <v>0</v>
      </c>
      <c r="K14" s="337">
        <v>0.25</v>
      </c>
      <c r="L14" s="534">
        <v>0</v>
      </c>
      <c r="M14" s="337">
        <v>0.25</v>
      </c>
      <c r="N14" s="534">
        <v>0</v>
      </c>
      <c r="O14" s="366">
        <f t="shared" si="0"/>
        <v>0.75</v>
      </c>
      <c r="P14" s="367">
        <f t="shared" si="1"/>
        <v>0</v>
      </c>
      <c r="Q14" s="336"/>
      <c r="R14" s="336"/>
      <c r="S14" s="246"/>
      <c r="T14" s="246"/>
      <c r="U14" s="246"/>
    </row>
    <row r="15" spans="1:27" ht="111" customHeight="1">
      <c r="A15" s="590" t="s">
        <v>1454</v>
      </c>
      <c r="B15" s="590" t="s">
        <v>1456</v>
      </c>
      <c r="C15" s="546" t="s">
        <v>2162</v>
      </c>
      <c r="D15" s="275" t="s">
        <v>1724</v>
      </c>
      <c r="E15" s="301" t="s">
        <v>1538</v>
      </c>
      <c r="F15" s="301" t="s">
        <v>2066</v>
      </c>
      <c r="G15" s="247">
        <v>0.25</v>
      </c>
      <c r="H15" s="534">
        <v>0</v>
      </c>
      <c r="I15" s="337">
        <v>0.25</v>
      </c>
      <c r="J15" s="534">
        <v>0</v>
      </c>
      <c r="K15" s="337">
        <v>0.25</v>
      </c>
      <c r="L15" s="534">
        <v>0</v>
      </c>
      <c r="M15" s="337">
        <v>0.25</v>
      </c>
      <c r="N15" s="534">
        <v>0</v>
      </c>
      <c r="O15" s="366">
        <f t="shared" si="0"/>
        <v>1</v>
      </c>
      <c r="P15" s="367">
        <f t="shared" si="1"/>
        <v>0</v>
      </c>
      <c r="Q15" s="336"/>
      <c r="R15" s="336" t="s">
        <v>2163</v>
      </c>
      <c r="S15" s="246" t="s">
        <v>2164</v>
      </c>
      <c r="T15" s="246" t="s">
        <v>2165</v>
      </c>
      <c r="U15" s="246" t="s">
        <v>2266</v>
      </c>
    </row>
    <row r="16" spans="1:27" ht="130.5" customHeight="1">
      <c r="A16" s="591"/>
      <c r="B16" s="591"/>
      <c r="C16" s="546" t="s">
        <v>2267</v>
      </c>
      <c r="D16" s="275" t="s">
        <v>2166</v>
      </c>
      <c r="E16" s="301" t="s">
        <v>1539</v>
      </c>
      <c r="F16" s="301" t="s">
        <v>2268</v>
      </c>
      <c r="G16" s="247">
        <v>0.25</v>
      </c>
      <c r="H16" s="534">
        <v>0</v>
      </c>
      <c r="I16" s="337">
        <v>0.25</v>
      </c>
      <c r="J16" s="534">
        <v>0</v>
      </c>
      <c r="K16" s="337">
        <v>0.25</v>
      </c>
      <c r="L16" s="534">
        <v>0</v>
      </c>
      <c r="M16" s="337">
        <v>0.25</v>
      </c>
      <c r="N16" s="534">
        <v>0</v>
      </c>
      <c r="O16" s="366">
        <f t="shared" si="0"/>
        <v>1</v>
      </c>
      <c r="P16" s="367">
        <f t="shared" si="1"/>
        <v>0</v>
      </c>
      <c r="Q16" s="336"/>
      <c r="R16" s="336" t="s">
        <v>2269</v>
      </c>
      <c r="S16" s="246" t="s">
        <v>2167</v>
      </c>
      <c r="T16" s="246" t="s">
        <v>2168</v>
      </c>
      <c r="U16" s="246" t="s">
        <v>2266</v>
      </c>
    </row>
    <row r="17" spans="1:21" ht="3" hidden="1" customHeight="1">
      <c r="A17" s="591"/>
      <c r="B17" s="591"/>
      <c r="C17" s="546"/>
      <c r="D17" s="275"/>
      <c r="E17" s="301"/>
      <c r="F17" s="301"/>
      <c r="G17" s="247"/>
      <c r="H17" s="534">
        <v>0</v>
      </c>
      <c r="I17" s="336"/>
      <c r="J17" s="534">
        <v>0</v>
      </c>
      <c r="K17" s="336"/>
      <c r="L17" s="534">
        <v>0</v>
      </c>
      <c r="M17" s="336"/>
      <c r="N17" s="534">
        <v>0</v>
      </c>
      <c r="O17" s="366">
        <f t="shared" si="0"/>
        <v>0</v>
      </c>
      <c r="P17" s="367">
        <f t="shared" si="1"/>
        <v>0</v>
      </c>
      <c r="Q17" s="336"/>
      <c r="R17" s="336"/>
      <c r="S17" s="246"/>
      <c r="T17" s="246"/>
      <c r="U17" s="246"/>
    </row>
    <row r="18" spans="1:21" ht="15.75" hidden="1">
      <c r="A18" s="591"/>
      <c r="B18" s="596"/>
      <c r="C18" s="546"/>
      <c r="D18" s="275"/>
      <c r="E18" s="301"/>
      <c r="F18" s="301"/>
      <c r="G18" s="247"/>
      <c r="H18" s="534">
        <v>0</v>
      </c>
      <c r="I18" s="336"/>
      <c r="J18" s="534">
        <v>0</v>
      </c>
      <c r="K18" s="336"/>
      <c r="L18" s="534">
        <v>0</v>
      </c>
      <c r="M18" s="336"/>
      <c r="N18" s="534">
        <v>0</v>
      </c>
      <c r="O18" s="366">
        <f t="shared" si="0"/>
        <v>0</v>
      </c>
      <c r="P18" s="367">
        <f t="shared" si="1"/>
        <v>0</v>
      </c>
      <c r="Q18" s="336"/>
      <c r="R18" s="336"/>
      <c r="S18" s="246"/>
      <c r="T18" s="246"/>
      <c r="U18" s="246"/>
    </row>
    <row r="19" spans="1:21" ht="103.5" customHeight="1">
      <c r="A19" s="591"/>
      <c r="B19" s="590" t="s">
        <v>2270</v>
      </c>
      <c r="C19" s="546" t="s">
        <v>2271</v>
      </c>
      <c r="D19" s="275" t="s">
        <v>2272</v>
      </c>
      <c r="E19" s="301" t="s">
        <v>1540</v>
      </c>
      <c r="F19" s="301" t="s">
        <v>2273</v>
      </c>
      <c r="G19" s="247">
        <v>0.25</v>
      </c>
      <c r="H19" s="534">
        <v>0</v>
      </c>
      <c r="I19" s="337">
        <v>0.25</v>
      </c>
      <c r="J19" s="534">
        <v>0</v>
      </c>
      <c r="K19" s="337">
        <v>0.25</v>
      </c>
      <c r="L19" s="534">
        <v>0</v>
      </c>
      <c r="M19" s="337">
        <v>0.25</v>
      </c>
      <c r="N19" s="534">
        <v>0</v>
      </c>
      <c r="O19" s="366">
        <f t="shared" si="0"/>
        <v>1</v>
      </c>
      <c r="P19" s="368">
        <f t="shared" si="1"/>
        <v>0</v>
      </c>
      <c r="Q19" s="335"/>
      <c r="R19" s="335" t="s">
        <v>2274</v>
      </c>
      <c r="S19" s="246" t="s">
        <v>2275</v>
      </c>
      <c r="T19" s="246" t="s">
        <v>2276</v>
      </c>
      <c r="U19" s="246" t="s">
        <v>2277</v>
      </c>
    </row>
    <row r="20" spans="1:21" ht="118.5" customHeight="1">
      <c r="A20" s="591"/>
      <c r="B20" s="591"/>
      <c r="C20" s="546" t="s">
        <v>2278</v>
      </c>
      <c r="D20" s="275" t="s">
        <v>2172</v>
      </c>
      <c r="E20" s="301" t="s">
        <v>1541</v>
      </c>
      <c r="F20" s="301" t="s">
        <v>2279</v>
      </c>
      <c r="G20" s="247">
        <v>0.33</v>
      </c>
      <c r="H20" s="534">
        <v>0</v>
      </c>
      <c r="I20" s="337">
        <v>0.33</v>
      </c>
      <c r="J20" s="534">
        <v>0</v>
      </c>
      <c r="K20" s="337">
        <v>0.34</v>
      </c>
      <c r="L20" s="534">
        <v>0</v>
      </c>
      <c r="M20" s="337"/>
      <c r="N20" s="534">
        <v>0</v>
      </c>
      <c r="O20" s="366"/>
      <c r="P20" s="368"/>
      <c r="Q20" s="335"/>
      <c r="R20" s="335" t="s">
        <v>2280</v>
      </c>
      <c r="S20" s="246" t="s">
        <v>2254</v>
      </c>
      <c r="T20" s="246" t="s">
        <v>2255</v>
      </c>
      <c r="U20" s="246" t="s">
        <v>2169</v>
      </c>
    </row>
    <row r="21" spans="1:21" ht="93.75" customHeight="1">
      <c r="A21" s="591"/>
      <c r="B21" s="591"/>
      <c r="C21" s="546" t="s">
        <v>2278</v>
      </c>
      <c r="D21" s="275" t="s">
        <v>2171</v>
      </c>
      <c r="E21" s="301" t="s">
        <v>1582</v>
      </c>
      <c r="F21" s="301" t="s">
        <v>2253</v>
      </c>
      <c r="G21" s="247">
        <v>0.5</v>
      </c>
      <c r="H21" s="534">
        <v>0</v>
      </c>
      <c r="I21" s="337">
        <v>0.5</v>
      </c>
      <c r="J21" s="534">
        <v>0</v>
      </c>
      <c r="K21" s="337"/>
      <c r="L21" s="534">
        <v>0</v>
      </c>
      <c r="M21" s="337"/>
      <c r="N21" s="534">
        <v>0</v>
      </c>
      <c r="O21" s="366">
        <f t="shared" si="0"/>
        <v>1</v>
      </c>
      <c r="P21" s="368">
        <f t="shared" si="1"/>
        <v>0</v>
      </c>
      <c r="Q21" s="335"/>
      <c r="R21" s="335" t="s">
        <v>2170</v>
      </c>
      <c r="S21" s="246" t="s">
        <v>2254</v>
      </c>
      <c r="T21" s="246" t="s">
        <v>2255</v>
      </c>
      <c r="U21" s="246" t="s">
        <v>2169</v>
      </c>
    </row>
    <row r="22" spans="1:21" ht="147" customHeight="1">
      <c r="A22" s="591"/>
      <c r="B22" s="543" t="s">
        <v>2256</v>
      </c>
      <c r="C22" s="546" t="s">
        <v>2257</v>
      </c>
      <c r="D22" s="275" t="s">
        <v>2175</v>
      </c>
      <c r="E22" s="301" t="s">
        <v>1542</v>
      </c>
      <c r="F22" s="301" t="s">
        <v>2258</v>
      </c>
      <c r="G22" s="247">
        <v>0.25</v>
      </c>
      <c r="H22" s="534">
        <v>0</v>
      </c>
      <c r="I22" s="247">
        <v>0.25</v>
      </c>
      <c r="J22" s="534">
        <v>0</v>
      </c>
      <c r="K22" s="247">
        <v>0.25</v>
      </c>
      <c r="L22" s="534">
        <v>0</v>
      </c>
      <c r="M22" s="247">
        <v>0.25</v>
      </c>
      <c r="N22" s="534">
        <v>0</v>
      </c>
      <c r="O22" s="366">
        <f t="shared" si="0"/>
        <v>1</v>
      </c>
      <c r="P22" s="367">
        <f t="shared" si="1"/>
        <v>0</v>
      </c>
      <c r="Q22" s="246"/>
      <c r="R22" s="246" t="s">
        <v>2173</v>
      </c>
      <c r="S22" s="246" t="s">
        <v>2174</v>
      </c>
      <c r="T22" s="246" t="s">
        <v>1782</v>
      </c>
      <c r="U22" s="246" t="s">
        <v>2176</v>
      </c>
    </row>
    <row r="23" spans="1:21" ht="0.75" customHeight="1">
      <c r="A23" s="591"/>
      <c r="B23" s="474"/>
      <c r="C23" s="546"/>
      <c r="D23" s="275"/>
      <c r="E23" s="301"/>
      <c r="F23" s="301"/>
      <c r="G23" s="247"/>
      <c r="H23" s="534">
        <v>0</v>
      </c>
      <c r="I23" s="336"/>
      <c r="J23" s="534">
        <v>0</v>
      </c>
      <c r="K23" s="336"/>
      <c r="L23" s="534">
        <v>0</v>
      </c>
      <c r="M23" s="336"/>
      <c r="N23" s="534">
        <v>0</v>
      </c>
      <c r="O23" s="366">
        <f t="shared" si="0"/>
        <v>0</v>
      </c>
      <c r="P23" s="367">
        <f t="shared" si="1"/>
        <v>0</v>
      </c>
      <c r="Q23" s="246"/>
      <c r="R23" s="246"/>
      <c r="S23" s="246"/>
      <c r="T23" s="246"/>
      <c r="U23" s="246"/>
    </row>
    <row r="24" spans="1:21" ht="27" hidden="1" customHeight="1">
      <c r="A24" s="591"/>
      <c r="B24" s="501"/>
      <c r="C24" s="546"/>
      <c r="D24" s="275"/>
      <c r="E24" s="301"/>
      <c r="F24" s="301"/>
      <c r="G24" s="247"/>
      <c r="H24" s="534">
        <v>0</v>
      </c>
      <c r="I24" s="336"/>
      <c r="J24" s="534">
        <v>0</v>
      </c>
      <c r="K24" s="336"/>
      <c r="L24" s="534">
        <v>0</v>
      </c>
      <c r="M24" s="336"/>
      <c r="N24" s="534">
        <v>0</v>
      </c>
      <c r="O24" s="366">
        <f t="shared" ref="O24:O32" si="2">G24+I24+K24+M24</f>
        <v>0</v>
      </c>
      <c r="P24" s="367">
        <f t="shared" ref="P24:P32" si="3">H24+J24+L24+N24</f>
        <v>0</v>
      </c>
      <c r="Q24" s="246"/>
      <c r="R24" s="246"/>
      <c r="S24" s="246"/>
      <c r="T24" s="246"/>
      <c r="U24" s="246"/>
    </row>
    <row r="25" spans="1:21" ht="110.25" customHeight="1">
      <c r="A25" s="590" t="s">
        <v>1455</v>
      </c>
      <c r="B25" s="592" t="s">
        <v>2259</v>
      </c>
      <c r="C25" s="546" t="s">
        <v>2177</v>
      </c>
      <c r="D25" s="275" t="s">
        <v>2260</v>
      </c>
      <c r="E25" s="301" t="s">
        <v>1544</v>
      </c>
      <c r="F25" s="301" t="s">
        <v>1543</v>
      </c>
      <c r="G25" s="247">
        <v>0.25</v>
      </c>
      <c r="H25" s="534">
        <v>0</v>
      </c>
      <c r="I25" s="247">
        <v>0.25</v>
      </c>
      <c r="J25" s="534">
        <v>0</v>
      </c>
      <c r="K25" s="247">
        <v>0.25</v>
      </c>
      <c r="L25" s="534">
        <v>0</v>
      </c>
      <c r="M25" s="247">
        <v>0.25</v>
      </c>
      <c r="N25" s="534">
        <v>0</v>
      </c>
      <c r="O25" s="366">
        <f t="shared" si="2"/>
        <v>1</v>
      </c>
      <c r="P25" s="367">
        <f t="shared" si="3"/>
        <v>0</v>
      </c>
      <c r="Q25" s="336"/>
      <c r="R25" s="336" t="s">
        <v>2178</v>
      </c>
      <c r="S25" s="246" t="s">
        <v>2261</v>
      </c>
      <c r="T25" s="246" t="s">
        <v>2179</v>
      </c>
      <c r="U25" s="246" t="s">
        <v>2180</v>
      </c>
    </row>
    <row r="26" spans="1:21" ht="12" hidden="1" customHeight="1">
      <c r="A26" s="591"/>
      <c r="B26" s="592"/>
      <c r="C26" s="546"/>
      <c r="D26" s="275"/>
      <c r="E26" s="301"/>
      <c r="F26" s="301"/>
      <c r="G26" s="247">
        <v>0.25</v>
      </c>
      <c r="H26" s="534">
        <v>0</v>
      </c>
      <c r="I26" s="337"/>
      <c r="J26" s="534">
        <v>0</v>
      </c>
      <c r="K26" s="337"/>
      <c r="L26" s="534">
        <v>0</v>
      </c>
      <c r="M26" s="337"/>
      <c r="N26" s="534">
        <v>0</v>
      </c>
      <c r="O26" s="366">
        <f t="shared" si="2"/>
        <v>0.25</v>
      </c>
      <c r="P26" s="367">
        <f t="shared" si="3"/>
        <v>0</v>
      </c>
      <c r="Q26" s="336"/>
      <c r="R26" s="336"/>
      <c r="S26" s="246"/>
      <c r="T26" s="246"/>
      <c r="U26" s="246" t="s">
        <v>2180</v>
      </c>
    </row>
    <row r="27" spans="1:21" ht="15.75" hidden="1">
      <c r="A27" s="591"/>
      <c r="B27" s="592"/>
      <c r="C27" s="546"/>
      <c r="D27" s="275"/>
      <c r="E27" s="301"/>
      <c r="F27" s="301"/>
      <c r="G27" s="247">
        <v>0.25</v>
      </c>
      <c r="H27" s="534">
        <v>0</v>
      </c>
      <c r="I27" s="337"/>
      <c r="J27" s="534">
        <v>0</v>
      </c>
      <c r="K27" s="337"/>
      <c r="L27" s="534">
        <v>0</v>
      </c>
      <c r="M27" s="337"/>
      <c r="N27" s="534">
        <v>0</v>
      </c>
      <c r="O27" s="366">
        <f t="shared" si="2"/>
        <v>0.25</v>
      </c>
      <c r="P27" s="367">
        <f t="shared" si="3"/>
        <v>0</v>
      </c>
      <c r="Q27" s="336"/>
      <c r="R27" s="336"/>
      <c r="S27" s="246"/>
      <c r="T27" s="246"/>
      <c r="U27" s="246" t="s">
        <v>2180</v>
      </c>
    </row>
    <row r="28" spans="1:21" ht="175.5" customHeight="1">
      <c r="A28" s="591"/>
      <c r="B28" s="592" t="s">
        <v>1457</v>
      </c>
      <c r="C28" s="546" t="s">
        <v>2262</v>
      </c>
      <c r="D28" s="275" t="s">
        <v>2181</v>
      </c>
      <c r="E28" s="301" t="s">
        <v>1545</v>
      </c>
      <c r="F28" s="301" t="s">
        <v>2263</v>
      </c>
      <c r="G28" s="247">
        <v>0.25</v>
      </c>
      <c r="H28" s="534">
        <v>0</v>
      </c>
      <c r="I28" s="247">
        <v>0.25</v>
      </c>
      <c r="J28" s="534">
        <v>0</v>
      </c>
      <c r="K28" s="247">
        <v>0.25</v>
      </c>
      <c r="L28" s="534">
        <v>0</v>
      </c>
      <c r="M28" s="247">
        <v>0.25</v>
      </c>
      <c r="N28" s="534">
        <v>0</v>
      </c>
      <c r="O28" s="366">
        <f t="shared" si="2"/>
        <v>1</v>
      </c>
      <c r="P28" s="367">
        <f t="shared" si="3"/>
        <v>0</v>
      </c>
      <c r="Q28" s="336"/>
      <c r="R28" s="336" t="s">
        <v>2264</v>
      </c>
      <c r="S28" s="246" t="s">
        <v>2265</v>
      </c>
      <c r="T28" s="246" t="s">
        <v>2182</v>
      </c>
      <c r="U28" s="246" t="s">
        <v>2183</v>
      </c>
    </row>
    <row r="29" spans="1:21" ht="15.75" hidden="1" customHeight="1">
      <c r="A29" s="591"/>
      <c r="B29" s="592"/>
      <c r="C29" s="301"/>
      <c r="D29" s="246"/>
      <c r="E29" s="301"/>
      <c r="F29" s="301"/>
      <c r="G29" s="247"/>
      <c r="H29" s="534">
        <v>0</v>
      </c>
      <c r="I29" s="337"/>
      <c r="J29" s="534">
        <v>0</v>
      </c>
      <c r="K29" s="337"/>
      <c r="L29" s="534">
        <v>0</v>
      </c>
      <c r="M29" s="337"/>
      <c r="N29" s="534">
        <v>0</v>
      </c>
      <c r="O29" s="366">
        <f t="shared" si="2"/>
        <v>0</v>
      </c>
      <c r="P29" s="367">
        <f t="shared" si="3"/>
        <v>0</v>
      </c>
      <c r="Q29" s="336"/>
      <c r="R29" s="336"/>
      <c r="S29" s="246"/>
      <c r="T29" s="246"/>
      <c r="U29" s="246"/>
    </row>
    <row r="30" spans="1:21" ht="15.75" hidden="1" customHeight="1">
      <c r="A30" s="591"/>
      <c r="B30" s="501"/>
      <c r="C30" s="301"/>
      <c r="D30" s="246"/>
      <c r="E30" s="301"/>
      <c r="F30" s="301"/>
      <c r="G30" s="247"/>
      <c r="H30" s="534">
        <v>0</v>
      </c>
      <c r="I30" s="337"/>
      <c r="J30" s="534">
        <v>0</v>
      </c>
      <c r="K30" s="337"/>
      <c r="L30" s="534">
        <v>0</v>
      </c>
      <c r="M30" s="337"/>
      <c r="N30" s="534">
        <v>0</v>
      </c>
      <c r="O30" s="366">
        <f t="shared" si="2"/>
        <v>0</v>
      </c>
      <c r="P30" s="367">
        <f t="shared" si="3"/>
        <v>0</v>
      </c>
      <c r="Q30" s="336"/>
      <c r="R30" s="336"/>
      <c r="S30" s="246"/>
      <c r="T30" s="246"/>
      <c r="U30" s="246"/>
    </row>
    <row r="31" spans="1:21" ht="15.75" hidden="1" customHeight="1">
      <c r="A31" s="591"/>
      <c r="B31" s="501"/>
      <c r="C31" s="301"/>
      <c r="D31" s="246"/>
      <c r="E31" s="301"/>
      <c r="F31" s="301"/>
      <c r="G31" s="247"/>
      <c r="H31" s="336"/>
      <c r="I31" s="337"/>
      <c r="J31" s="336"/>
      <c r="K31" s="337"/>
      <c r="L31" s="336"/>
      <c r="M31" s="337"/>
      <c r="N31" s="336"/>
      <c r="O31" s="366">
        <f t="shared" si="2"/>
        <v>0</v>
      </c>
      <c r="P31" s="367">
        <f t="shared" si="3"/>
        <v>0</v>
      </c>
      <c r="Q31" s="336"/>
      <c r="R31" s="336"/>
      <c r="S31" s="246"/>
      <c r="T31" s="246"/>
      <c r="U31" s="246"/>
    </row>
    <row r="32" spans="1:21" ht="15.75" hidden="1" customHeight="1">
      <c r="A32" s="591"/>
      <c r="B32" s="475"/>
      <c r="C32" s="301"/>
      <c r="D32" s="246"/>
      <c r="E32" s="301"/>
      <c r="F32" s="301"/>
      <c r="G32" s="247"/>
      <c r="H32" s="336"/>
      <c r="I32" s="337"/>
      <c r="J32" s="336"/>
      <c r="K32" s="337"/>
      <c r="L32" s="336"/>
      <c r="M32" s="337"/>
      <c r="N32" s="336"/>
      <c r="O32" s="366">
        <f t="shared" si="2"/>
        <v>0</v>
      </c>
      <c r="P32" s="367">
        <f t="shared" si="3"/>
        <v>0</v>
      </c>
      <c r="Q32" s="336"/>
      <c r="R32" s="336"/>
      <c r="S32" s="246"/>
      <c r="T32" s="246"/>
      <c r="U32" s="246"/>
    </row>
    <row r="33" spans="1:21" s="255" customFormat="1" ht="15.75">
      <c r="A33" s="286"/>
      <c r="B33" s="287"/>
      <c r="C33" s="286" t="s">
        <v>98</v>
      </c>
      <c r="D33" s="287"/>
      <c r="E33" s="287"/>
      <c r="F33" s="288"/>
      <c r="G33" s="258">
        <f t="shared" ref="G33:P33" si="4">SUM(G8:G32)</f>
        <v>4.33</v>
      </c>
      <c r="H33" s="258">
        <f t="shared" si="4"/>
        <v>7299970</v>
      </c>
      <c r="I33" s="258">
        <f t="shared" si="4"/>
        <v>3.58</v>
      </c>
      <c r="J33" s="258">
        <f t="shared" si="4"/>
        <v>0</v>
      </c>
      <c r="K33" s="258">
        <f t="shared" si="4"/>
        <v>3.09</v>
      </c>
      <c r="L33" s="258">
        <f t="shared" si="4"/>
        <v>0</v>
      </c>
      <c r="M33" s="258">
        <f t="shared" si="4"/>
        <v>2.75</v>
      </c>
      <c r="N33" s="258">
        <f t="shared" si="4"/>
        <v>0</v>
      </c>
      <c r="O33" s="258">
        <f t="shared" si="4"/>
        <v>12.75</v>
      </c>
      <c r="P33" s="258">
        <f t="shared" si="4"/>
        <v>7299970</v>
      </c>
      <c r="Q33" s="259"/>
      <c r="R33" s="259"/>
      <c r="S33" s="259"/>
      <c r="T33" s="259"/>
      <c r="U33" s="259"/>
    </row>
    <row r="34" spans="1:21" ht="15.75">
      <c r="A34" s="255"/>
      <c r="B34" s="255"/>
      <c r="C34" s="255"/>
      <c r="D34" s="255"/>
      <c r="E34" s="254"/>
      <c r="F34" s="255"/>
      <c r="G34" s="255"/>
      <c r="S34" s="260"/>
      <c r="T34" s="260"/>
      <c r="U34" s="261"/>
    </row>
    <row r="35" spans="1:21" ht="15.75">
      <c r="E35" s="254"/>
      <c r="S35" s="260"/>
      <c r="T35" s="260"/>
    </row>
    <row r="36" spans="1:21" ht="15.75">
      <c r="E36" s="254"/>
      <c r="S36" s="260"/>
      <c r="T36" s="260"/>
    </row>
    <row r="37" spans="1:21" ht="15.75">
      <c r="E37" s="254"/>
      <c r="S37" s="260"/>
      <c r="T37" s="260"/>
    </row>
    <row r="38" spans="1:21" ht="15.75">
      <c r="E38" s="254"/>
      <c r="S38" s="260"/>
      <c r="T38" s="260"/>
    </row>
    <row r="39" spans="1:21" ht="15.75">
      <c r="E39" s="254"/>
      <c r="S39" s="260"/>
      <c r="T39" s="260"/>
    </row>
    <row r="40" spans="1:21" ht="15.75">
      <c r="E40" s="254"/>
      <c r="S40" s="260"/>
      <c r="T40" s="260"/>
    </row>
    <row r="41" spans="1:21" ht="15.75">
      <c r="E41" s="254"/>
      <c r="S41" s="260"/>
      <c r="T41" s="260"/>
    </row>
    <row r="42" spans="1:21" ht="15.75">
      <c r="E42" s="254"/>
      <c r="S42" s="260"/>
      <c r="T42" s="260"/>
    </row>
    <row r="43" spans="1:21" ht="15.75">
      <c r="E43" s="254"/>
      <c r="S43" s="260"/>
      <c r="T43" s="260"/>
    </row>
    <row r="44" spans="1:21" ht="15.75">
      <c r="E44" s="254"/>
      <c r="S44" s="260"/>
      <c r="T44" s="260"/>
    </row>
    <row r="45" spans="1:21" ht="15.75">
      <c r="E45" s="254"/>
      <c r="S45" s="262"/>
      <c r="T45" s="262"/>
    </row>
    <row r="46" spans="1:21" ht="15.75">
      <c r="E46" s="254"/>
      <c r="S46" s="260"/>
      <c r="T46" s="260"/>
    </row>
    <row r="47" spans="1:21" ht="15.75">
      <c r="E47" s="254"/>
      <c r="S47" s="260"/>
      <c r="T47" s="260"/>
    </row>
    <row r="48" spans="1:21" ht="15.75">
      <c r="E48" s="254"/>
      <c r="S48" s="260"/>
      <c r="T48" s="260"/>
    </row>
    <row r="49" spans="5:20" ht="15.75">
      <c r="E49" s="254"/>
      <c r="S49" s="260"/>
      <c r="T49" s="260"/>
    </row>
    <row r="50" spans="5:20" ht="15.75">
      <c r="E50" s="254"/>
      <c r="S50" s="260"/>
      <c r="T50" s="260"/>
    </row>
    <row r="51" spans="5:20" ht="15.75">
      <c r="E51" s="254"/>
      <c r="S51" s="260"/>
      <c r="T51" s="260"/>
    </row>
    <row r="52" spans="5:20" ht="15.75">
      <c r="E52" s="254"/>
      <c r="S52" s="260"/>
      <c r="T52" s="260"/>
    </row>
    <row r="53" spans="5:20" ht="15.75">
      <c r="E53" s="254"/>
      <c r="S53" s="260"/>
      <c r="T53" s="260"/>
    </row>
    <row r="54" spans="5:20" ht="15.75">
      <c r="E54" s="254"/>
      <c r="S54" s="260"/>
      <c r="T54" s="260"/>
    </row>
    <row r="55" spans="5:20" ht="15.75">
      <c r="E55" s="254"/>
      <c r="S55" s="260"/>
      <c r="T55" s="260"/>
    </row>
    <row r="56" spans="5:20" ht="15.75">
      <c r="E56" s="254"/>
      <c r="S56" s="260"/>
      <c r="T56" s="260"/>
    </row>
    <row r="57" spans="5:20" ht="15.75">
      <c r="E57" s="254"/>
      <c r="S57" s="262"/>
      <c r="T57" s="262"/>
    </row>
    <row r="58" spans="5:20" ht="15.75">
      <c r="E58" s="254"/>
      <c r="S58" s="260"/>
      <c r="T58" s="260"/>
    </row>
    <row r="59" spans="5:20" ht="15.75">
      <c r="E59" s="254"/>
      <c r="S59" s="260"/>
      <c r="T59" s="260"/>
    </row>
    <row r="60" spans="5:20" ht="15.75">
      <c r="E60" s="254"/>
      <c r="S60" s="260"/>
      <c r="T60" s="260"/>
    </row>
    <row r="61" spans="5:20" ht="15.75">
      <c r="E61" s="254"/>
      <c r="S61" s="260"/>
      <c r="T61" s="260"/>
    </row>
    <row r="62" spans="5:20" ht="15.75">
      <c r="E62" s="254"/>
      <c r="S62" s="260"/>
      <c r="T62" s="260"/>
    </row>
    <row r="63" spans="5:20" ht="15.75">
      <c r="E63" s="254"/>
      <c r="S63" s="260"/>
      <c r="T63" s="260"/>
    </row>
    <row r="64" spans="5:20" ht="15.75">
      <c r="E64" s="254"/>
      <c r="S64" s="260"/>
      <c r="T64" s="260"/>
    </row>
    <row r="65" spans="5:20" ht="15.75">
      <c r="E65" s="254"/>
      <c r="S65" s="260"/>
      <c r="T65" s="260"/>
    </row>
    <row r="66" spans="5:20" ht="15.75">
      <c r="E66" s="254"/>
      <c r="S66" s="262"/>
      <c r="T66" s="262"/>
    </row>
    <row r="67" spans="5:20" ht="15.75">
      <c r="E67" s="254"/>
      <c r="S67" s="260"/>
      <c r="T67" s="260"/>
    </row>
    <row r="68" spans="5:20" ht="15.75">
      <c r="E68" s="254"/>
      <c r="S68" s="260"/>
      <c r="T68" s="260"/>
    </row>
    <row r="69" spans="5:20">
      <c r="S69" s="260"/>
      <c r="T69" s="260"/>
    </row>
    <row r="70" spans="5:20">
      <c r="S70" s="260"/>
      <c r="T70" s="260"/>
    </row>
    <row r="71" spans="5:20">
      <c r="S71" s="260"/>
      <c r="T71" s="260"/>
    </row>
    <row r="72" spans="5:20">
      <c r="S72" s="260"/>
      <c r="T72" s="260"/>
    </row>
    <row r="73" spans="5:20">
      <c r="S73" s="260"/>
      <c r="T73" s="260"/>
    </row>
    <row r="74" spans="5:20" ht="15.75">
      <c r="S74" s="262"/>
      <c r="T74" s="262"/>
    </row>
    <row r="75" spans="5:20">
      <c r="S75" s="260"/>
      <c r="T75" s="260"/>
    </row>
    <row r="76" spans="5:20">
      <c r="S76" s="260"/>
      <c r="T76" s="260"/>
    </row>
    <row r="77" spans="5:20">
      <c r="S77" s="260"/>
      <c r="T77" s="260"/>
    </row>
    <row r="78" spans="5:20">
      <c r="S78" s="260"/>
      <c r="T78" s="260"/>
    </row>
    <row r="79" spans="5:20">
      <c r="S79" s="260"/>
      <c r="T79" s="260"/>
    </row>
    <row r="80" spans="5:20">
      <c r="S80" s="260"/>
      <c r="T80" s="260"/>
    </row>
    <row r="84" spans="5:20">
      <c r="E84" s="248"/>
      <c r="S84" s="257"/>
      <c r="T84" s="257"/>
    </row>
    <row r="85" spans="5:20">
      <c r="E85" s="248"/>
      <c r="S85" s="257"/>
      <c r="T85" s="257"/>
    </row>
    <row r="86" spans="5:20">
      <c r="E86" s="248"/>
      <c r="S86" s="257"/>
      <c r="T86" s="257"/>
    </row>
    <row r="87" spans="5:20">
      <c r="E87" s="248"/>
      <c r="S87" s="257"/>
      <c r="T87" s="257"/>
    </row>
    <row r="88" spans="5:20">
      <c r="E88" s="248"/>
      <c r="S88" s="257"/>
      <c r="T88" s="257"/>
    </row>
    <row r="89" spans="5:20">
      <c r="E89" s="248"/>
      <c r="S89" s="257"/>
      <c r="T89" s="257"/>
    </row>
    <row r="90" spans="5:20">
      <c r="E90" s="248"/>
      <c r="S90" s="257"/>
      <c r="T90" s="257"/>
    </row>
    <row r="91" spans="5:20">
      <c r="E91" s="248"/>
      <c r="S91" s="257"/>
      <c r="T91" s="257"/>
    </row>
    <row r="92" spans="5:20">
      <c r="E92" s="248"/>
      <c r="S92" s="257"/>
      <c r="T92" s="257"/>
    </row>
    <row r="93" spans="5:20">
      <c r="E93" s="248"/>
      <c r="S93" s="257"/>
      <c r="T93" s="257"/>
    </row>
    <row r="94" spans="5:20">
      <c r="E94" s="248"/>
      <c r="S94" s="257"/>
      <c r="T94" s="257"/>
    </row>
    <row r="95" spans="5:20">
      <c r="E95" s="248"/>
      <c r="S95" s="257"/>
      <c r="T95" s="257"/>
    </row>
    <row r="96" spans="5:20">
      <c r="E96" s="248"/>
      <c r="S96" s="257"/>
      <c r="T96" s="257"/>
    </row>
    <row r="97" spans="5:20">
      <c r="E97" s="248"/>
      <c r="S97" s="257"/>
      <c r="T97" s="257"/>
    </row>
    <row r="98" spans="5:20">
      <c r="E98" s="248"/>
      <c r="S98" s="257"/>
      <c r="T98" s="257"/>
    </row>
    <row r="99" spans="5:20">
      <c r="E99" s="248"/>
      <c r="S99" s="257"/>
      <c r="T99" s="257"/>
    </row>
    <row r="100" spans="5:20">
      <c r="E100" s="248"/>
      <c r="S100" s="257"/>
      <c r="T100" s="257"/>
    </row>
    <row r="101" spans="5:20">
      <c r="E101" s="248"/>
      <c r="S101" s="257"/>
      <c r="T101" s="257"/>
    </row>
    <row r="102" spans="5:20">
      <c r="E102" s="248"/>
      <c r="S102" s="257"/>
      <c r="T102" s="257"/>
    </row>
    <row r="103" spans="5:20">
      <c r="E103" s="248"/>
      <c r="S103" s="257"/>
      <c r="T103" s="257"/>
    </row>
    <row r="104" spans="5:20">
      <c r="E104" s="248"/>
      <c r="S104" s="257"/>
      <c r="T104" s="257"/>
    </row>
    <row r="105" spans="5:20">
      <c r="E105" s="248"/>
      <c r="S105" s="257"/>
      <c r="T105" s="257"/>
    </row>
    <row r="106" spans="5:20">
      <c r="E106" s="248"/>
      <c r="S106" s="257"/>
      <c r="T106" s="257"/>
    </row>
    <row r="107" spans="5:20">
      <c r="E107" s="248"/>
      <c r="S107" s="257"/>
      <c r="T107" s="257"/>
    </row>
    <row r="108" spans="5:20">
      <c r="E108" s="248"/>
      <c r="S108" s="257"/>
      <c r="T108" s="257"/>
    </row>
    <row r="109" spans="5:20">
      <c r="E109" s="248"/>
      <c r="S109" s="257"/>
      <c r="T109" s="257"/>
    </row>
    <row r="110" spans="5:20">
      <c r="E110" s="248"/>
      <c r="S110" s="257"/>
      <c r="T110" s="257"/>
    </row>
    <row r="111" spans="5:20">
      <c r="E111" s="248"/>
      <c r="S111" s="257"/>
      <c r="T111" s="257"/>
    </row>
    <row r="112" spans="5:20">
      <c r="E112" s="248"/>
      <c r="S112" s="257"/>
      <c r="T112" s="257"/>
    </row>
    <row r="113" spans="5:5">
      <c r="E113" s="248"/>
    </row>
    <row r="114" spans="5:5">
      <c r="E114" s="248"/>
    </row>
    <row r="115" spans="5:5">
      <c r="E115" s="248"/>
    </row>
    <row r="116" spans="5:5">
      <c r="E116" s="248"/>
    </row>
    <row r="117" spans="5:5">
      <c r="E117" s="248"/>
    </row>
    <row r="118" spans="5:5">
      <c r="E118" s="248"/>
    </row>
    <row r="119" spans="5:5">
      <c r="E119" s="248"/>
    </row>
    <row r="120" spans="5:5">
      <c r="E120" s="248"/>
    </row>
    <row r="121" spans="5:5">
      <c r="E121" s="248"/>
    </row>
    <row r="122" spans="5:5">
      <c r="E122" s="248"/>
    </row>
    <row r="123" spans="5:5">
      <c r="E123" s="248"/>
    </row>
    <row r="124" spans="5:5">
      <c r="E124" s="248"/>
    </row>
    <row r="125" spans="5:5">
      <c r="E125" s="248"/>
    </row>
    <row r="126" spans="5:5">
      <c r="E126" s="248"/>
    </row>
    <row r="127" spans="5:5">
      <c r="E127" s="248"/>
    </row>
    <row r="128" spans="5:5">
      <c r="E128" s="248"/>
    </row>
    <row r="129" spans="5:5">
      <c r="E129" s="248"/>
    </row>
    <row r="130" spans="5:5">
      <c r="E130" s="248"/>
    </row>
    <row r="131" spans="5:5">
      <c r="E131" s="248"/>
    </row>
    <row r="132" spans="5:5">
      <c r="E132" s="248"/>
    </row>
    <row r="133" spans="5:5">
      <c r="E133" s="248"/>
    </row>
    <row r="134" spans="5:5">
      <c r="E134" s="248"/>
    </row>
    <row r="135" spans="5:5">
      <c r="E135" s="248"/>
    </row>
    <row r="136" spans="5:5">
      <c r="E136" s="248"/>
    </row>
    <row r="137" spans="5:5">
      <c r="E137" s="248"/>
    </row>
    <row r="138" spans="5:5">
      <c r="E138" s="248"/>
    </row>
    <row r="139" spans="5:5">
      <c r="E139" s="248"/>
    </row>
    <row r="140" spans="5:5">
      <c r="E140" s="248"/>
    </row>
    <row r="141" spans="5:5">
      <c r="E141" s="248"/>
    </row>
    <row r="142" spans="5:5">
      <c r="E142" s="248"/>
    </row>
    <row r="143" spans="5:5">
      <c r="E143" s="248"/>
    </row>
    <row r="144" spans="5:5">
      <c r="E144" s="248"/>
    </row>
    <row r="145" spans="5:5">
      <c r="E145" s="248"/>
    </row>
    <row r="146" spans="5:5">
      <c r="E146" s="248"/>
    </row>
    <row r="147" spans="5:5">
      <c r="E147" s="248"/>
    </row>
    <row r="148" spans="5:5">
      <c r="E148" s="248"/>
    </row>
    <row r="149" spans="5:5">
      <c r="E149" s="248"/>
    </row>
    <row r="150" spans="5:5">
      <c r="E150" s="248"/>
    </row>
    <row r="151" spans="5:5">
      <c r="E151" s="248"/>
    </row>
    <row r="152" spans="5:5">
      <c r="E152" s="248"/>
    </row>
  </sheetData>
  <mergeCells count="25">
    <mergeCell ref="B15:B18"/>
    <mergeCell ref="A5:A7"/>
    <mergeCell ref="A25:A32"/>
    <mergeCell ref="A15:A24"/>
    <mergeCell ref="B19:B21"/>
    <mergeCell ref="B25:B27"/>
    <mergeCell ref="B9:B14"/>
    <mergeCell ref="A9:A14"/>
    <mergeCell ref="B28:B29"/>
    <mergeCell ref="B5:B7"/>
    <mergeCell ref="U5:U7"/>
    <mergeCell ref="O5:P6"/>
    <mergeCell ref="T5:T7"/>
    <mergeCell ref="S5:S7"/>
    <mergeCell ref="C5:C7"/>
    <mergeCell ref="D5:D7"/>
    <mergeCell ref="G6:H6"/>
    <mergeCell ref="I6:J6"/>
    <mergeCell ref="K6:L6"/>
    <mergeCell ref="Q5:Q7"/>
    <mergeCell ref="R5:R7"/>
    <mergeCell ref="F5:F7"/>
    <mergeCell ref="E5:E7"/>
    <mergeCell ref="G5:N5"/>
    <mergeCell ref="M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sheetPr>
    <tabColor theme="7" tint="0.39997558519241921"/>
  </sheetPr>
  <dimension ref="A1:U49"/>
  <sheetViews>
    <sheetView zoomScale="40" zoomScaleNormal="40" workbookViewId="0">
      <pane ySplit="6" topLeftCell="A7" activePane="bottomLeft" state="frozen"/>
      <selection activeCell="O6" sqref="O6"/>
      <selection pane="bottomLeft" activeCell="G8" sqref="G8"/>
    </sheetView>
  </sheetViews>
  <sheetFormatPr baseColWidth="10" defaultRowHeight="15"/>
  <cols>
    <col min="1" max="1" width="40" customWidth="1"/>
    <col min="2" max="2" width="30.7109375" customWidth="1"/>
    <col min="3" max="3" width="30.5703125" customWidth="1"/>
    <col min="4" max="4" width="30" customWidth="1"/>
    <col min="5" max="6" width="27.42578125" customWidth="1"/>
    <col min="7" max="7" width="15.28515625" customWidth="1"/>
    <col min="8" max="8" width="12.140625" style="231" bestFit="1" customWidth="1"/>
    <col min="9" max="9" width="15.28515625" customWidth="1"/>
    <col min="10" max="10" width="18.85546875" style="231" customWidth="1"/>
    <col min="12" max="12" width="13.7109375" style="231" bestFit="1" customWidth="1"/>
    <col min="14" max="14" width="13.7109375" style="231" bestFit="1" customWidth="1"/>
    <col min="15" max="15" width="15.28515625" customWidth="1"/>
    <col min="16" max="16" width="18.28515625" style="231" customWidth="1"/>
    <col min="17" max="17" width="14.140625" hidden="1" customWidth="1"/>
    <col min="18" max="18" width="31.7109375" customWidth="1"/>
    <col min="19" max="19" width="22" customWidth="1"/>
    <col min="20" max="20" width="20.85546875" customWidth="1"/>
    <col min="21" max="21" width="21" customWidth="1"/>
  </cols>
  <sheetData>
    <row r="1" spans="1:21" ht="18.75">
      <c r="B1" s="278"/>
      <c r="C1" s="278"/>
      <c r="D1" s="278"/>
      <c r="E1" s="278"/>
      <c r="F1" s="278"/>
      <c r="G1" s="278" t="s">
        <v>477</v>
      </c>
      <c r="I1" s="278"/>
      <c r="J1" s="278"/>
      <c r="K1" s="278"/>
      <c r="L1" s="278"/>
      <c r="M1" s="278"/>
      <c r="N1" s="278"/>
      <c r="O1" s="278"/>
      <c r="P1" s="278"/>
      <c r="Q1" s="278"/>
      <c r="R1" s="278"/>
      <c r="S1" s="278"/>
      <c r="T1" s="278"/>
      <c r="U1" s="278"/>
    </row>
    <row r="2" spans="1:21" ht="18.75">
      <c r="A2" s="310" t="s">
        <v>1347</v>
      </c>
      <c r="B2" s="278"/>
      <c r="C2" s="278"/>
      <c r="D2" s="278"/>
      <c r="E2" s="278"/>
      <c r="F2" s="278"/>
      <c r="G2" s="278"/>
      <c r="I2" s="278"/>
      <c r="J2" s="278"/>
      <c r="K2" s="278"/>
      <c r="L2" s="278"/>
      <c r="M2" s="278"/>
      <c r="N2" s="278"/>
      <c r="O2" s="278"/>
      <c r="P2" s="278"/>
      <c r="Q2" s="278"/>
      <c r="R2" s="278"/>
      <c r="S2" s="278"/>
      <c r="T2" s="278"/>
      <c r="U2" s="278"/>
    </row>
    <row r="3" spans="1:21">
      <c r="A3" s="600" t="s">
        <v>1349</v>
      </c>
      <c r="B3" s="600"/>
      <c r="C3" s="600"/>
      <c r="D3" s="600"/>
      <c r="E3" s="600"/>
      <c r="F3" s="600"/>
      <c r="G3" s="600"/>
      <c r="H3" s="600"/>
      <c r="I3" s="600"/>
      <c r="J3" s="600"/>
      <c r="K3" s="600"/>
      <c r="L3" s="600"/>
      <c r="M3" s="600"/>
      <c r="N3" s="600"/>
      <c r="O3" s="600"/>
      <c r="P3" s="600"/>
      <c r="Q3" s="600"/>
      <c r="R3" s="600"/>
      <c r="S3" s="600"/>
      <c r="T3" s="600"/>
      <c r="U3" s="600"/>
    </row>
    <row r="4" spans="1:21" ht="15" customHeight="1">
      <c r="A4" s="568" t="s">
        <v>97</v>
      </c>
      <c r="B4" s="570" t="s">
        <v>111</v>
      </c>
      <c r="C4" s="577" t="s">
        <v>86</v>
      </c>
      <c r="D4" s="577" t="s">
        <v>87</v>
      </c>
      <c r="E4" s="577" t="s">
        <v>392</v>
      </c>
      <c r="F4" s="577" t="s">
        <v>88</v>
      </c>
      <c r="G4" s="580" t="s">
        <v>100</v>
      </c>
      <c r="H4" s="582"/>
      <c r="I4" s="582"/>
      <c r="J4" s="582"/>
      <c r="K4" s="582"/>
      <c r="L4" s="582"/>
      <c r="M4" s="582"/>
      <c r="N4" s="581"/>
      <c r="O4" s="586" t="s">
        <v>101</v>
      </c>
      <c r="P4" s="587"/>
      <c r="Q4" s="570" t="s">
        <v>102</v>
      </c>
      <c r="R4" s="570" t="s">
        <v>103</v>
      </c>
      <c r="S4" s="570" t="s">
        <v>110</v>
      </c>
      <c r="T4" s="570" t="s">
        <v>109</v>
      </c>
      <c r="U4" s="601" t="s">
        <v>89</v>
      </c>
    </row>
    <row r="5" spans="1:21" ht="15" customHeight="1">
      <c r="A5" s="568"/>
      <c r="B5" s="568"/>
      <c r="C5" s="578"/>
      <c r="D5" s="578"/>
      <c r="E5" s="578"/>
      <c r="F5" s="578"/>
      <c r="G5" s="580" t="s">
        <v>104</v>
      </c>
      <c r="H5" s="581"/>
      <c r="I5" s="580" t="s">
        <v>105</v>
      </c>
      <c r="J5" s="581"/>
      <c r="K5" s="580" t="s">
        <v>106</v>
      </c>
      <c r="L5" s="581"/>
      <c r="M5" s="580" t="s">
        <v>107</v>
      </c>
      <c r="N5" s="581"/>
      <c r="O5" s="588"/>
      <c r="P5" s="589"/>
      <c r="Q5" s="568"/>
      <c r="R5" s="568"/>
      <c r="S5" s="568"/>
      <c r="T5" s="568"/>
      <c r="U5" s="602"/>
    </row>
    <row r="6" spans="1:21" ht="25.5">
      <c r="A6" s="569"/>
      <c r="B6" s="569"/>
      <c r="C6" s="579"/>
      <c r="D6" s="579"/>
      <c r="E6" s="579"/>
      <c r="F6" s="579"/>
      <c r="G6" s="419" t="s">
        <v>108</v>
      </c>
      <c r="H6" s="419" t="s">
        <v>12</v>
      </c>
      <c r="I6" s="419" t="s">
        <v>108</v>
      </c>
      <c r="J6" s="419" t="s">
        <v>12</v>
      </c>
      <c r="K6" s="419" t="s">
        <v>108</v>
      </c>
      <c r="L6" s="419" t="s">
        <v>12</v>
      </c>
      <c r="M6" s="419" t="s">
        <v>108</v>
      </c>
      <c r="N6" s="419" t="s">
        <v>12</v>
      </c>
      <c r="O6" s="419" t="s">
        <v>108</v>
      </c>
      <c r="P6" s="419" t="s">
        <v>12</v>
      </c>
      <c r="Q6" s="569"/>
      <c r="R6" s="569"/>
      <c r="S6" s="569"/>
      <c r="T6" s="569"/>
      <c r="U6" s="603"/>
    </row>
    <row r="7" spans="1:21" s="349" customFormat="1" ht="15.75">
      <c r="A7" s="420"/>
      <c r="B7" s="421"/>
      <c r="C7" s="422"/>
      <c r="D7" s="422"/>
      <c r="E7" s="423"/>
      <c r="F7" s="422"/>
      <c r="G7" s="424"/>
      <c r="H7" s="424"/>
      <c r="I7" s="424"/>
      <c r="J7" s="424"/>
      <c r="K7" s="424"/>
      <c r="L7" s="424"/>
      <c r="M7" s="424"/>
      <c r="N7" s="424"/>
      <c r="O7" s="424"/>
      <c r="P7" s="424"/>
      <c r="Q7" s="425"/>
      <c r="R7" s="425"/>
      <c r="S7" s="425"/>
      <c r="T7" s="425"/>
      <c r="U7" s="426"/>
    </row>
    <row r="8" spans="1:21" ht="78.75">
      <c r="A8" s="590" t="s">
        <v>1381</v>
      </c>
      <c r="B8" s="590" t="s">
        <v>1382</v>
      </c>
      <c r="C8" s="487" t="s">
        <v>1683</v>
      </c>
      <c r="D8" s="487" t="s">
        <v>1682</v>
      </c>
      <c r="E8" s="348" t="s">
        <v>1546</v>
      </c>
      <c r="F8" s="246" t="s">
        <v>1547</v>
      </c>
      <c r="G8" s="247">
        <v>0.25</v>
      </c>
      <c r="H8" s="228">
        <v>0</v>
      </c>
      <c r="I8" s="247">
        <v>0.25</v>
      </c>
      <c r="J8" s="228">
        <v>0</v>
      </c>
      <c r="K8" s="247">
        <v>0.25</v>
      </c>
      <c r="L8" s="228">
        <v>0</v>
      </c>
      <c r="M8" s="247">
        <v>0.25</v>
      </c>
      <c r="N8" s="228">
        <v>0</v>
      </c>
      <c r="O8" s="362">
        <f t="shared" ref="O8:O13" si="0">G8+I8+K8+M8</f>
        <v>1</v>
      </c>
      <c r="P8" s="363">
        <f t="shared" ref="P8:P13" si="1">H8+J8+L8+N8</f>
        <v>0</v>
      </c>
      <c r="Q8" s="246"/>
      <c r="R8" s="246" t="s">
        <v>1694</v>
      </c>
      <c r="S8" s="246" t="s">
        <v>1693</v>
      </c>
      <c r="T8" s="246" t="s">
        <v>1656</v>
      </c>
      <c r="U8" s="246" t="s">
        <v>1695</v>
      </c>
    </row>
    <row r="9" spans="1:21" ht="140.25" customHeight="1">
      <c r="A9" s="591"/>
      <c r="B9" s="591"/>
      <c r="C9" s="487" t="s">
        <v>1685</v>
      </c>
      <c r="D9" s="487" t="s">
        <v>1684</v>
      </c>
      <c r="E9" s="348" t="s">
        <v>1548</v>
      </c>
      <c r="F9" s="246" t="s">
        <v>1551</v>
      </c>
      <c r="G9" s="247">
        <v>0.25</v>
      </c>
      <c r="H9" s="228">
        <v>0</v>
      </c>
      <c r="I9" s="247">
        <v>0.25</v>
      </c>
      <c r="J9" s="228">
        <v>0</v>
      </c>
      <c r="K9" s="247">
        <v>0.25</v>
      </c>
      <c r="L9" s="228">
        <v>0</v>
      </c>
      <c r="M9" s="247">
        <v>0.25</v>
      </c>
      <c r="N9" s="228">
        <v>0</v>
      </c>
      <c r="O9" s="362">
        <f t="shared" si="0"/>
        <v>1</v>
      </c>
      <c r="P9" s="363">
        <f t="shared" si="1"/>
        <v>0</v>
      </c>
      <c r="Q9" s="246"/>
      <c r="R9" s="246" t="s">
        <v>1698</v>
      </c>
      <c r="S9" s="246" t="s">
        <v>1697</v>
      </c>
      <c r="T9" s="246" t="s">
        <v>1656</v>
      </c>
      <c r="U9" s="246" t="s">
        <v>1696</v>
      </c>
    </row>
    <row r="10" spans="1:21" ht="125.25" customHeight="1">
      <c r="A10" s="591"/>
      <c r="B10" s="591"/>
      <c r="C10" s="487" t="s">
        <v>1688</v>
      </c>
      <c r="D10" s="487" t="s">
        <v>1686</v>
      </c>
      <c r="E10" s="476" t="s">
        <v>1549</v>
      </c>
      <c r="F10" s="246" t="s">
        <v>1550</v>
      </c>
      <c r="G10" s="247">
        <v>0.25</v>
      </c>
      <c r="H10" s="228">
        <v>0</v>
      </c>
      <c r="I10" s="247">
        <v>0.25</v>
      </c>
      <c r="J10" s="228">
        <v>0</v>
      </c>
      <c r="K10" s="247">
        <v>0.25</v>
      </c>
      <c r="L10" s="228">
        <v>0</v>
      </c>
      <c r="M10" s="247">
        <v>0.25</v>
      </c>
      <c r="N10" s="228">
        <v>0</v>
      </c>
      <c r="O10" s="362">
        <f t="shared" si="0"/>
        <v>1</v>
      </c>
      <c r="P10" s="363">
        <f t="shared" si="1"/>
        <v>0</v>
      </c>
      <c r="Q10" s="246"/>
      <c r="R10" s="246" t="s">
        <v>1699</v>
      </c>
      <c r="S10" s="246" t="s">
        <v>1697</v>
      </c>
      <c r="T10" s="246" t="s">
        <v>1656</v>
      </c>
      <c r="U10" s="246" t="s">
        <v>1696</v>
      </c>
    </row>
    <row r="11" spans="1:21" ht="99" customHeight="1">
      <c r="A11" s="591"/>
      <c r="B11" s="591"/>
      <c r="C11" s="487" t="s">
        <v>1689</v>
      </c>
      <c r="D11" s="487" t="s">
        <v>1687</v>
      </c>
      <c r="E11" s="348" t="s">
        <v>1552</v>
      </c>
      <c r="F11" s="246" t="s">
        <v>1553</v>
      </c>
      <c r="G11" s="247">
        <v>0.25</v>
      </c>
      <c r="H11" s="228">
        <v>0</v>
      </c>
      <c r="I11" s="247">
        <v>0.25</v>
      </c>
      <c r="J11" s="228">
        <v>0</v>
      </c>
      <c r="K11" s="247">
        <v>0.25</v>
      </c>
      <c r="L11" s="228">
        <v>0</v>
      </c>
      <c r="M11" s="247">
        <v>0.25</v>
      </c>
      <c r="N11" s="228">
        <v>0</v>
      </c>
      <c r="O11" s="362">
        <f t="shared" si="0"/>
        <v>1</v>
      </c>
      <c r="P11" s="363">
        <f t="shared" si="1"/>
        <v>0</v>
      </c>
      <c r="Q11" s="246"/>
      <c r="R11" s="246" t="s">
        <v>1700</v>
      </c>
      <c r="S11" s="246" t="s">
        <v>1697</v>
      </c>
      <c r="T11" s="246" t="s">
        <v>1656</v>
      </c>
      <c r="U11" s="246" t="s">
        <v>1701</v>
      </c>
    </row>
    <row r="12" spans="1:21" ht="105" customHeight="1">
      <c r="A12" s="591"/>
      <c r="B12" s="591"/>
      <c r="C12" s="487" t="s">
        <v>1690</v>
      </c>
      <c r="D12" s="487" t="s">
        <v>1687</v>
      </c>
      <c r="E12" s="348" t="s">
        <v>1554</v>
      </c>
      <c r="F12" s="246" t="s">
        <v>1555</v>
      </c>
      <c r="G12" s="247">
        <v>0.25</v>
      </c>
      <c r="H12" s="228">
        <v>0</v>
      </c>
      <c r="I12" s="247">
        <v>0.25</v>
      </c>
      <c r="J12" s="228">
        <v>0</v>
      </c>
      <c r="K12" s="247">
        <v>0.25</v>
      </c>
      <c r="L12" s="228">
        <v>0</v>
      </c>
      <c r="M12" s="247">
        <v>0.25</v>
      </c>
      <c r="N12" s="228">
        <v>0</v>
      </c>
      <c r="O12" s="362">
        <f t="shared" si="0"/>
        <v>1</v>
      </c>
      <c r="P12" s="363">
        <f t="shared" si="1"/>
        <v>0</v>
      </c>
      <c r="Q12" s="246"/>
      <c r="R12" s="246" t="s">
        <v>1702</v>
      </c>
      <c r="S12" s="246" t="s">
        <v>1697</v>
      </c>
      <c r="T12" s="246" t="s">
        <v>1656</v>
      </c>
      <c r="U12" s="246" t="s">
        <v>1703</v>
      </c>
    </row>
    <row r="13" spans="1:21" ht="122.25" customHeight="1">
      <c r="A13" s="591"/>
      <c r="B13" s="591"/>
      <c r="C13" s="487" t="s">
        <v>1691</v>
      </c>
      <c r="D13" s="487" t="s">
        <v>1692</v>
      </c>
      <c r="E13" s="348" t="s">
        <v>1556</v>
      </c>
      <c r="F13" s="246" t="s">
        <v>1707</v>
      </c>
      <c r="G13" s="247">
        <v>0.25</v>
      </c>
      <c r="H13" s="228"/>
      <c r="I13" s="247">
        <v>0.25</v>
      </c>
      <c r="J13" s="228">
        <v>0</v>
      </c>
      <c r="K13" s="247">
        <v>0.25</v>
      </c>
      <c r="L13" s="228">
        <v>0</v>
      </c>
      <c r="M13" s="247">
        <v>0.25</v>
      </c>
      <c r="N13" s="228">
        <v>0</v>
      </c>
      <c r="O13" s="362">
        <f t="shared" si="0"/>
        <v>1</v>
      </c>
      <c r="P13" s="363">
        <f t="shared" si="1"/>
        <v>0</v>
      </c>
      <c r="Q13" s="246"/>
      <c r="R13" s="246" t="s">
        <v>1704</v>
      </c>
      <c r="S13" s="246" t="s">
        <v>1705</v>
      </c>
      <c r="T13" s="246" t="s">
        <v>1656</v>
      </c>
      <c r="U13" s="246" t="s">
        <v>1706</v>
      </c>
    </row>
    <row r="14" spans="1:21" ht="15.75">
      <c r="A14" s="286"/>
      <c r="B14" s="287"/>
      <c r="C14" s="286" t="s">
        <v>1383</v>
      </c>
      <c r="D14" s="287"/>
      <c r="E14" s="287"/>
      <c r="F14" s="288"/>
      <c r="G14" s="258">
        <f t="shared" ref="G14:P14" si="2">SUM(G8:G13)</f>
        <v>1.5</v>
      </c>
      <c r="H14" s="267">
        <f t="shared" si="2"/>
        <v>0</v>
      </c>
      <c r="I14" s="258">
        <f t="shared" si="2"/>
        <v>1.5</v>
      </c>
      <c r="J14" s="267">
        <f t="shared" si="2"/>
        <v>0</v>
      </c>
      <c r="K14" s="258">
        <f t="shared" si="2"/>
        <v>1.5</v>
      </c>
      <c r="L14" s="267">
        <f t="shared" si="2"/>
        <v>0</v>
      </c>
      <c r="M14" s="258">
        <f t="shared" si="2"/>
        <v>1.5</v>
      </c>
      <c r="N14" s="267">
        <f t="shared" si="2"/>
        <v>0</v>
      </c>
      <c r="O14" s="267">
        <f t="shared" si="2"/>
        <v>6</v>
      </c>
      <c r="P14" s="267">
        <f t="shared" si="2"/>
        <v>0</v>
      </c>
      <c r="Q14" s="259"/>
      <c r="R14" s="259"/>
      <c r="S14" s="259"/>
      <c r="T14" s="259"/>
      <c r="U14" s="259"/>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ht="15.6" customHeight="1">
      <c r="H49"/>
      <c r="J49"/>
      <c r="L49"/>
      <c r="N49"/>
      <c r="P49"/>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13"/>
    <mergeCell ref="G5:H5"/>
    <mergeCell ref="B8:B13"/>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sheetPr>
    <tabColor theme="8" tint="0.39997558519241921"/>
  </sheetPr>
  <dimension ref="A1:AA40"/>
  <sheetViews>
    <sheetView zoomScale="50" zoomScaleNormal="50" workbookViewId="0">
      <pane ySplit="8" topLeftCell="A15" activePane="bottomLeft" state="frozen"/>
      <selection activeCell="A7" sqref="A7"/>
      <selection pane="bottomLeft" activeCell="D21" sqref="D21"/>
    </sheetView>
  </sheetViews>
  <sheetFormatPr baseColWidth="10" defaultRowHeight="15"/>
  <cols>
    <col min="1" max="1" width="35.85546875" customWidth="1"/>
    <col min="2" max="2" width="57.5703125" customWidth="1"/>
    <col min="3" max="6" width="27.42578125" customWidth="1"/>
    <col min="7" max="7" width="15.28515625" customWidth="1"/>
    <col min="8" max="8" width="13.7109375" style="231" bestFit="1" customWidth="1"/>
    <col min="9" max="9" width="15.28515625" customWidth="1"/>
    <col min="10" max="10" width="18.85546875" style="231" customWidth="1"/>
    <col min="12" max="12" width="12.140625" style="231" bestFit="1" customWidth="1"/>
    <col min="14" max="14" width="12.140625" style="231" bestFit="1" customWidth="1"/>
    <col min="15" max="15" width="15.28515625" style="374" customWidth="1"/>
    <col min="16" max="16" width="18.28515625" style="375" customWidth="1"/>
    <col min="17" max="17" width="14.140625" hidden="1" customWidth="1"/>
    <col min="18" max="18" width="27.42578125" customWidth="1"/>
    <col min="19" max="19" width="24" customWidth="1"/>
    <col min="20" max="20" width="26.85546875" customWidth="1"/>
    <col min="21" max="21" width="23.7109375" customWidth="1"/>
  </cols>
  <sheetData>
    <row r="1" spans="1:27" ht="18.75">
      <c r="G1" s="278" t="s">
        <v>1384</v>
      </c>
      <c r="I1" s="278"/>
      <c r="J1" s="278"/>
      <c r="K1" s="278"/>
      <c r="L1" s="278"/>
      <c r="M1" s="278"/>
      <c r="N1" s="278"/>
      <c r="O1" s="371"/>
      <c r="P1" s="371"/>
      <c r="Q1" s="278"/>
      <c r="R1" s="278"/>
      <c r="S1" s="278"/>
      <c r="T1" s="278"/>
      <c r="U1" s="278"/>
      <c r="V1" s="278"/>
      <c r="W1" s="278"/>
      <c r="X1" s="278"/>
      <c r="Y1" s="278"/>
      <c r="Z1" s="278"/>
      <c r="AA1" s="278"/>
    </row>
    <row r="2" spans="1:27" ht="18.75">
      <c r="A2" s="307" t="s">
        <v>1347</v>
      </c>
      <c r="G2" s="278"/>
      <c r="I2" s="278"/>
      <c r="J2" s="278"/>
      <c r="K2" s="278"/>
      <c r="L2" s="278"/>
      <c r="M2" s="278"/>
      <c r="N2" s="278"/>
      <c r="O2" s="371"/>
      <c r="P2" s="371"/>
      <c r="Q2" s="278"/>
      <c r="R2" s="278"/>
      <c r="S2" s="278"/>
      <c r="T2" s="278"/>
      <c r="U2" s="278"/>
      <c r="V2" s="278"/>
      <c r="W2" s="278"/>
      <c r="X2" s="278"/>
      <c r="Y2" s="278"/>
      <c r="Z2" s="278"/>
      <c r="AA2" s="278"/>
    </row>
    <row r="3" spans="1:27" ht="18.75">
      <c r="A3" s="308" t="s">
        <v>1392</v>
      </c>
      <c r="G3" s="278"/>
      <c r="I3" s="278"/>
      <c r="J3" s="278"/>
      <c r="K3" s="278"/>
      <c r="L3" s="278"/>
      <c r="M3" s="278"/>
      <c r="N3" s="278"/>
      <c r="O3" s="371"/>
      <c r="P3" s="371"/>
      <c r="Q3" s="278"/>
      <c r="R3" s="278"/>
      <c r="S3" s="278"/>
      <c r="T3" s="278"/>
      <c r="U3" s="278"/>
      <c r="V3" s="278"/>
      <c r="W3" s="278"/>
      <c r="X3" s="278"/>
      <c r="Y3" s="278"/>
      <c r="Z3" s="278"/>
      <c r="AA3" s="278"/>
    </row>
    <row r="4" spans="1:27" ht="18.75">
      <c r="A4" s="308" t="s">
        <v>1391</v>
      </c>
      <c r="G4" s="278"/>
      <c r="I4" s="278"/>
      <c r="J4" s="278"/>
      <c r="K4" s="278"/>
      <c r="L4" s="278"/>
      <c r="M4" s="278"/>
      <c r="N4" s="278"/>
      <c r="O4" s="371"/>
      <c r="P4" s="371"/>
      <c r="Q4" s="278"/>
      <c r="R4" s="278"/>
      <c r="S4" s="278"/>
      <c r="T4" s="278"/>
      <c r="U4" s="278"/>
      <c r="V4" s="278"/>
      <c r="W4" s="278"/>
      <c r="X4" s="278"/>
      <c r="Y4" s="278"/>
      <c r="Z4" s="278"/>
      <c r="AA4" s="278"/>
    </row>
    <row r="5" spans="1:27">
      <c r="A5" s="282" t="s">
        <v>1393</v>
      </c>
      <c r="B5" s="264"/>
      <c r="C5" s="264"/>
      <c r="D5" s="264"/>
      <c r="E5" s="264"/>
      <c r="F5" s="264"/>
      <c r="G5" s="264"/>
      <c r="H5" s="264"/>
      <c r="I5" s="264"/>
      <c r="J5" s="264"/>
      <c r="K5" s="264"/>
      <c r="L5" s="264"/>
      <c r="M5" s="264"/>
      <c r="N5" s="264"/>
      <c r="O5" s="372"/>
      <c r="P5" s="372"/>
      <c r="Q5" s="264"/>
      <c r="R5" s="264"/>
      <c r="S5" s="264"/>
      <c r="T5" s="264"/>
      <c r="U5" s="264"/>
    </row>
    <row r="6" spans="1:27" ht="15" customHeight="1">
      <c r="A6" s="568" t="s">
        <v>97</v>
      </c>
      <c r="B6" s="570" t="s">
        <v>111</v>
      </c>
      <c r="C6" s="577" t="s">
        <v>86</v>
      </c>
      <c r="D6" s="577" t="s">
        <v>87</v>
      </c>
      <c r="E6" s="577" t="s">
        <v>392</v>
      </c>
      <c r="F6" s="577" t="s">
        <v>88</v>
      </c>
      <c r="G6" s="580" t="s">
        <v>100</v>
      </c>
      <c r="H6" s="582"/>
      <c r="I6" s="582"/>
      <c r="J6" s="582"/>
      <c r="K6" s="582"/>
      <c r="L6" s="582"/>
      <c r="M6" s="582"/>
      <c r="N6" s="581"/>
      <c r="O6" s="586" t="s">
        <v>101</v>
      </c>
      <c r="P6" s="587"/>
      <c r="Q6" s="570" t="s">
        <v>102</v>
      </c>
      <c r="R6" s="570" t="s">
        <v>103</v>
      </c>
      <c r="S6" s="570" t="s">
        <v>110</v>
      </c>
      <c r="T6" s="570" t="s">
        <v>109</v>
      </c>
      <c r="U6" s="601" t="s">
        <v>89</v>
      </c>
    </row>
    <row r="7" spans="1:27" ht="15" customHeight="1">
      <c r="A7" s="568"/>
      <c r="B7" s="568"/>
      <c r="C7" s="578"/>
      <c r="D7" s="578"/>
      <c r="E7" s="578"/>
      <c r="F7" s="578"/>
      <c r="G7" s="580" t="s">
        <v>104</v>
      </c>
      <c r="H7" s="581"/>
      <c r="I7" s="580" t="s">
        <v>105</v>
      </c>
      <c r="J7" s="581"/>
      <c r="K7" s="580" t="s">
        <v>106</v>
      </c>
      <c r="L7" s="581"/>
      <c r="M7" s="580" t="s">
        <v>107</v>
      </c>
      <c r="N7" s="581"/>
      <c r="O7" s="588"/>
      <c r="P7" s="589"/>
      <c r="Q7" s="568"/>
      <c r="R7" s="568"/>
      <c r="S7" s="568"/>
      <c r="T7" s="568"/>
      <c r="U7" s="602"/>
    </row>
    <row r="8" spans="1:27" ht="25.5">
      <c r="A8" s="569"/>
      <c r="B8" s="569"/>
      <c r="C8" s="579"/>
      <c r="D8" s="579"/>
      <c r="E8" s="579"/>
      <c r="F8" s="579"/>
      <c r="G8" s="419" t="s">
        <v>108</v>
      </c>
      <c r="H8" s="419" t="s">
        <v>12</v>
      </c>
      <c r="I8" s="419" t="s">
        <v>108</v>
      </c>
      <c r="J8" s="419" t="s">
        <v>12</v>
      </c>
      <c r="K8" s="419" t="s">
        <v>108</v>
      </c>
      <c r="L8" s="419" t="s">
        <v>12</v>
      </c>
      <c r="M8" s="419" t="s">
        <v>108</v>
      </c>
      <c r="N8" s="419" t="s">
        <v>12</v>
      </c>
      <c r="O8" s="419" t="s">
        <v>108</v>
      </c>
      <c r="P8" s="419" t="s">
        <v>12</v>
      </c>
      <c r="Q8" s="569"/>
      <c r="R8" s="569"/>
      <c r="S8" s="569"/>
      <c r="T8" s="569"/>
      <c r="U8" s="603"/>
    </row>
    <row r="9" spans="1:27" s="349" customFormat="1" ht="15.75">
      <c r="A9" s="420"/>
      <c r="B9" s="421"/>
      <c r="C9" s="422"/>
      <c r="D9" s="422"/>
      <c r="E9" s="423"/>
      <c r="F9" s="422"/>
      <c r="G9" s="424"/>
      <c r="H9" s="424"/>
      <c r="I9" s="424"/>
      <c r="J9" s="424"/>
      <c r="K9" s="424"/>
      <c r="L9" s="424"/>
      <c r="M9" s="424"/>
      <c r="N9" s="424"/>
      <c r="O9" s="424"/>
      <c r="P9" s="424"/>
      <c r="Q9" s="425"/>
      <c r="R9" s="425"/>
      <c r="S9" s="425"/>
      <c r="T9" s="425"/>
      <c r="U9" s="426"/>
    </row>
    <row r="10" spans="1:27" ht="114" customHeight="1">
      <c r="A10" s="590" t="s">
        <v>1385</v>
      </c>
      <c r="B10" s="590" t="s">
        <v>1386</v>
      </c>
      <c r="C10" s="249" t="s">
        <v>1715</v>
      </c>
      <c r="D10" s="249" t="s">
        <v>1714</v>
      </c>
      <c r="E10" s="246" t="s">
        <v>1557</v>
      </c>
      <c r="F10" s="249" t="s">
        <v>1559</v>
      </c>
      <c r="G10" s="489">
        <v>0.25</v>
      </c>
      <c r="H10" s="265">
        <v>0</v>
      </c>
      <c r="I10" s="489">
        <v>0.25</v>
      </c>
      <c r="J10" s="265">
        <v>0</v>
      </c>
      <c r="K10" s="489">
        <v>0.25</v>
      </c>
      <c r="L10" s="265">
        <v>0</v>
      </c>
      <c r="M10" s="489">
        <v>0.25</v>
      </c>
      <c r="N10" s="265">
        <v>0</v>
      </c>
      <c r="O10" s="369">
        <f t="shared" ref="O10:O16" si="0">G10+I10+K10+M10</f>
        <v>1</v>
      </c>
      <c r="P10" s="370">
        <f t="shared" ref="P10:P16" si="1">H10+J10+L10+N10</f>
        <v>0</v>
      </c>
      <c r="Q10" s="249"/>
      <c r="R10" s="249" t="s">
        <v>1735</v>
      </c>
      <c r="S10" s="249" t="s">
        <v>1760</v>
      </c>
      <c r="T10" s="249" t="s">
        <v>1761</v>
      </c>
      <c r="U10" s="73" t="s">
        <v>1762</v>
      </c>
    </row>
    <row r="11" spans="1:27" s="443" customFormat="1" ht="108.75" customHeight="1">
      <c r="A11" s="591"/>
      <c r="B11" s="596"/>
      <c r="C11" s="249" t="s">
        <v>1728</v>
      </c>
      <c r="D11" s="249" t="s">
        <v>1727</v>
      </c>
      <c r="E11" s="246" t="s">
        <v>1558</v>
      </c>
      <c r="F11" s="249" t="s">
        <v>1726</v>
      </c>
      <c r="G11" s="489">
        <v>1</v>
      </c>
      <c r="H11" s="265">
        <v>0</v>
      </c>
      <c r="I11" s="489"/>
      <c r="J11" s="265">
        <v>0</v>
      </c>
      <c r="K11" s="489"/>
      <c r="L11" s="265">
        <v>0</v>
      </c>
      <c r="M11" s="489"/>
      <c r="N11" s="265">
        <v>0</v>
      </c>
      <c r="O11" s="369">
        <f t="shared" si="0"/>
        <v>1</v>
      </c>
      <c r="P11" s="370">
        <f t="shared" si="1"/>
        <v>0</v>
      </c>
      <c r="Q11" s="249"/>
      <c r="R11" s="249" t="s">
        <v>1736</v>
      </c>
      <c r="S11" s="249" t="s">
        <v>1757</v>
      </c>
      <c r="T11" s="249" t="s">
        <v>1759</v>
      </c>
      <c r="U11" s="73" t="s">
        <v>1758</v>
      </c>
    </row>
    <row r="12" spans="1:27" ht="112.5" customHeight="1">
      <c r="A12" s="591"/>
      <c r="B12" s="484" t="s">
        <v>1388</v>
      </c>
      <c r="C12" s="249" t="s">
        <v>1717</v>
      </c>
      <c r="D12" s="249" t="s">
        <v>1716</v>
      </c>
      <c r="E12" s="246" t="s">
        <v>1560</v>
      </c>
      <c r="F12" s="249" t="s">
        <v>1561</v>
      </c>
      <c r="G12" s="489">
        <v>0.25</v>
      </c>
      <c r="H12" s="265">
        <v>0</v>
      </c>
      <c r="I12" s="489">
        <v>0.25</v>
      </c>
      <c r="J12" s="265">
        <v>0</v>
      </c>
      <c r="K12" s="489">
        <v>0.25</v>
      </c>
      <c r="L12" s="265">
        <v>0</v>
      </c>
      <c r="M12" s="489">
        <v>0.25</v>
      </c>
      <c r="N12" s="265">
        <v>0</v>
      </c>
      <c r="O12" s="369">
        <f t="shared" si="0"/>
        <v>1</v>
      </c>
      <c r="P12" s="370">
        <f t="shared" si="1"/>
        <v>0</v>
      </c>
      <c r="Q12" s="249"/>
      <c r="R12" s="249" t="s">
        <v>1737</v>
      </c>
      <c r="S12" s="249" t="s">
        <v>1755</v>
      </c>
      <c r="T12" s="249" t="s">
        <v>1756</v>
      </c>
      <c r="U12" s="246" t="s">
        <v>1753</v>
      </c>
    </row>
    <row r="13" spans="1:27" ht="139.5" customHeight="1">
      <c r="A13" s="591"/>
      <c r="B13" s="590" t="s">
        <v>1389</v>
      </c>
      <c r="C13" s="249" t="s">
        <v>1719</v>
      </c>
      <c r="D13" s="249" t="s">
        <v>1718</v>
      </c>
      <c r="E13" s="246" t="s">
        <v>1562</v>
      </c>
      <c r="F13" s="249" t="s">
        <v>1563</v>
      </c>
      <c r="G13" s="489">
        <v>0.25</v>
      </c>
      <c r="H13" s="265">
        <v>0</v>
      </c>
      <c r="I13" s="489">
        <v>0.25</v>
      </c>
      <c r="J13" s="265">
        <v>0</v>
      </c>
      <c r="K13" s="489">
        <v>0.25</v>
      </c>
      <c r="L13" s="265">
        <v>0</v>
      </c>
      <c r="M13" s="489">
        <v>0.25</v>
      </c>
      <c r="N13" s="265">
        <v>0</v>
      </c>
      <c r="O13" s="362">
        <f t="shared" si="0"/>
        <v>1</v>
      </c>
      <c r="P13" s="373">
        <f t="shared" si="1"/>
        <v>0</v>
      </c>
      <c r="Q13" s="246"/>
      <c r="R13" s="246" t="s">
        <v>1738</v>
      </c>
      <c r="S13" s="246" t="s">
        <v>1754</v>
      </c>
      <c r="T13" s="246" t="s">
        <v>1753</v>
      </c>
      <c r="U13" s="246" t="s">
        <v>1753</v>
      </c>
    </row>
    <row r="14" spans="1:27" ht="93.75" customHeight="1">
      <c r="A14" s="591"/>
      <c r="B14" s="591"/>
      <c r="C14" s="249" t="s">
        <v>1721</v>
      </c>
      <c r="D14" s="249" t="s">
        <v>1720</v>
      </c>
      <c r="E14" s="246" t="s">
        <v>1564</v>
      </c>
      <c r="F14" s="249" t="s">
        <v>1565</v>
      </c>
      <c r="G14" s="489"/>
      <c r="H14" s="265">
        <v>0</v>
      </c>
      <c r="I14" s="489">
        <v>0.33</v>
      </c>
      <c r="J14" s="265">
        <v>0</v>
      </c>
      <c r="K14" s="489">
        <v>0.33</v>
      </c>
      <c r="L14" s="265">
        <v>0</v>
      </c>
      <c r="M14" s="489">
        <v>0.34</v>
      </c>
      <c r="N14" s="265">
        <v>0</v>
      </c>
      <c r="O14" s="362">
        <f t="shared" si="0"/>
        <v>1</v>
      </c>
      <c r="P14" s="373">
        <f t="shared" si="1"/>
        <v>0</v>
      </c>
      <c r="Q14" s="246"/>
      <c r="R14" s="246" t="s">
        <v>1739</v>
      </c>
      <c r="S14" s="246" t="s">
        <v>1751</v>
      </c>
      <c r="T14" s="246" t="s">
        <v>1752</v>
      </c>
      <c r="U14" s="246" t="s">
        <v>1753</v>
      </c>
    </row>
    <row r="15" spans="1:27" ht="131.25" customHeight="1">
      <c r="A15" s="591"/>
      <c r="B15" s="592" t="s">
        <v>1390</v>
      </c>
      <c r="C15" s="249" t="s">
        <v>1723</v>
      </c>
      <c r="D15" s="249" t="s">
        <v>1722</v>
      </c>
      <c r="E15" s="246" t="s">
        <v>1566</v>
      </c>
      <c r="F15" s="249" t="s">
        <v>1567</v>
      </c>
      <c r="G15" s="489">
        <v>0.25</v>
      </c>
      <c r="H15" s="265">
        <v>0</v>
      </c>
      <c r="I15" s="489">
        <v>0.25</v>
      </c>
      <c r="J15" s="265">
        <v>0</v>
      </c>
      <c r="K15" s="489">
        <v>0.25</v>
      </c>
      <c r="L15" s="265">
        <v>0</v>
      </c>
      <c r="M15" s="489">
        <v>0.25</v>
      </c>
      <c r="N15" s="265">
        <v>0</v>
      </c>
      <c r="O15" s="362">
        <f t="shared" si="0"/>
        <v>1</v>
      </c>
      <c r="P15" s="373">
        <f t="shared" si="1"/>
        <v>0</v>
      </c>
      <c r="Q15" s="246"/>
      <c r="R15" s="246" t="s">
        <v>1740</v>
      </c>
      <c r="S15" s="246" t="s">
        <v>1749</v>
      </c>
      <c r="T15" s="246" t="s">
        <v>1750</v>
      </c>
      <c r="U15" s="246" t="s">
        <v>1753</v>
      </c>
    </row>
    <row r="16" spans="1:27" ht="74.25" customHeight="1">
      <c r="A16" s="591"/>
      <c r="B16" s="592"/>
      <c r="C16" s="249" t="s">
        <v>1725</v>
      </c>
      <c r="D16" s="249" t="s">
        <v>1724</v>
      </c>
      <c r="E16" s="246" t="s">
        <v>1568</v>
      </c>
      <c r="F16" s="249" t="s">
        <v>1569</v>
      </c>
      <c r="G16" s="489">
        <v>0.25</v>
      </c>
      <c r="H16" s="265">
        <v>0</v>
      </c>
      <c r="I16" s="489">
        <v>0.25</v>
      </c>
      <c r="J16" s="265">
        <v>0</v>
      </c>
      <c r="K16" s="489">
        <v>0.25</v>
      </c>
      <c r="L16" s="265">
        <v>0</v>
      </c>
      <c r="M16" s="489">
        <v>0.25</v>
      </c>
      <c r="N16" s="265">
        <v>0</v>
      </c>
      <c r="O16" s="362">
        <f t="shared" si="0"/>
        <v>1</v>
      </c>
      <c r="P16" s="373">
        <f t="shared" si="1"/>
        <v>0</v>
      </c>
      <c r="Q16" s="246"/>
      <c r="R16" s="246" t="s">
        <v>1741</v>
      </c>
      <c r="S16" s="246" t="s">
        <v>1748</v>
      </c>
      <c r="T16" s="246" t="s">
        <v>1750</v>
      </c>
      <c r="U16" s="246" t="s">
        <v>1753</v>
      </c>
    </row>
    <row r="17" spans="1:21" ht="15.75">
      <c r="A17" s="604" t="s">
        <v>478</v>
      </c>
      <c r="B17" s="605"/>
      <c r="C17" s="605"/>
      <c r="D17" s="605"/>
      <c r="E17" s="605"/>
      <c r="F17" s="605"/>
      <c r="G17" s="605"/>
      <c r="H17" s="605"/>
      <c r="I17" s="605"/>
      <c r="J17" s="605"/>
      <c r="K17" s="605"/>
      <c r="L17" s="605"/>
      <c r="M17" s="605"/>
      <c r="N17" s="605"/>
      <c r="O17" s="605"/>
      <c r="P17" s="605"/>
      <c r="Q17" s="605"/>
      <c r="R17" s="605"/>
      <c r="S17" s="605"/>
      <c r="T17" s="605"/>
      <c r="U17" s="606"/>
    </row>
    <row r="18" spans="1:21" ht="105" customHeight="1">
      <c r="A18" s="590" t="s">
        <v>1394</v>
      </c>
      <c r="B18" s="592" t="s">
        <v>1395</v>
      </c>
      <c r="C18" s="246" t="s">
        <v>1729</v>
      </c>
      <c r="D18" s="246" t="s">
        <v>1730</v>
      </c>
      <c r="E18" s="246" t="s">
        <v>1570</v>
      </c>
      <c r="F18" s="249" t="s">
        <v>2281</v>
      </c>
      <c r="G18" s="490">
        <v>0.25</v>
      </c>
      <c r="H18" s="536">
        <v>0</v>
      </c>
      <c r="I18" s="490">
        <v>0.25</v>
      </c>
      <c r="J18" s="536">
        <v>0</v>
      </c>
      <c r="K18" s="490">
        <v>0.25</v>
      </c>
      <c r="L18" s="536">
        <v>0</v>
      </c>
      <c r="M18" s="490">
        <v>0.25</v>
      </c>
      <c r="N18" s="536">
        <v>0</v>
      </c>
      <c r="O18" s="490">
        <f t="shared" ref="O18:O20" si="2">G18+I18+K18+M18</f>
        <v>1</v>
      </c>
      <c r="P18" s="363">
        <f t="shared" ref="P18:P20" si="3">H18+J18+L18+N18</f>
        <v>0</v>
      </c>
      <c r="Q18" s="246"/>
      <c r="R18" s="246" t="s">
        <v>1742</v>
      </c>
      <c r="S18" s="246" t="s">
        <v>1746</v>
      </c>
      <c r="T18" s="246" t="s">
        <v>2282</v>
      </c>
      <c r="U18" s="266" t="s">
        <v>1747</v>
      </c>
    </row>
    <row r="19" spans="1:21" ht="92.25" customHeight="1">
      <c r="A19" s="591"/>
      <c r="B19" s="592"/>
      <c r="C19" s="246" t="s">
        <v>1731</v>
      </c>
      <c r="D19" s="246" t="s">
        <v>1732</v>
      </c>
      <c r="E19" s="246" t="s">
        <v>1571</v>
      </c>
      <c r="F19" s="249" t="s">
        <v>1572</v>
      </c>
      <c r="G19" s="490">
        <v>0.5</v>
      </c>
      <c r="H19" s="536">
        <v>0</v>
      </c>
      <c r="I19" s="490"/>
      <c r="J19" s="536">
        <v>0</v>
      </c>
      <c r="K19" s="490">
        <v>0.5</v>
      </c>
      <c r="L19" s="536">
        <v>0</v>
      </c>
      <c r="M19" s="490"/>
      <c r="N19" s="536">
        <v>0</v>
      </c>
      <c r="O19" s="490">
        <f t="shared" si="2"/>
        <v>1</v>
      </c>
      <c r="P19" s="363">
        <f t="shared" si="3"/>
        <v>0</v>
      </c>
      <c r="Q19" s="246"/>
      <c r="R19" s="246" t="s">
        <v>2283</v>
      </c>
      <c r="S19" s="246" t="s">
        <v>1744</v>
      </c>
      <c r="T19" s="246" t="s">
        <v>2284</v>
      </c>
      <c r="U19" s="266" t="s">
        <v>1747</v>
      </c>
    </row>
    <row r="20" spans="1:21" ht="123.75" customHeight="1">
      <c r="A20" s="591"/>
      <c r="B20" s="592"/>
      <c r="C20" s="246" t="s">
        <v>1734</v>
      </c>
      <c r="D20" s="246" t="s">
        <v>1733</v>
      </c>
      <c r="E20" s="246" t="s">
        <v>1573</v>
      </c>
      <c r="F20" s="249" t="s">
        <v>1574</v>
      </c>
      <c r="G20" s="490">
        <v>0.25</v>
      </c>
      <c r="H20" s="536">
        <v>0</v>
      </c>
      <c r="I20" s="490">
        <v>0.25</v>
      </c>
      <c r="J20" s="536">
        <v>0</v>
      </c>
      <c r="K20" s="490">
        <v>0.25</v>
      </c>
      <c r="L20" s="536">
        <v>0</v>
      </c>
      <c r="M20" s="490">
        <v>0.25</v>
      </c>
      <c r="N20" s="536">
        <v>0</v>
      </c>
      <c r="O20" s="490">
        <f t="shared" si="2"/>
        <v>1</v>
      </c>
      <c r="P20" s="363">
        <f t="shared" si="3"/>
        <v>0</v>
      </c>
      <c r="Q20" s="246"/>
      <c r="R20" s="246" t="s">
        <v>2285</v>
      </c>
      <c r="S20" s="246" t="s">
        <v>1743</v>
      </c>
      <c r="T20" s="246" t="s">
        <v>1745</v>
      </c>
      <c r="U20" s="266" t="s">
        <v>1747</v>
      </c>
    </row>
    <row r="21" spans="1:21" ht="15.75">
      <c r="A21" s="286"/>
      <c r="B21" s="287"/>
      <c r="C21" s="287"/>
      <c r="D21" s="286" t="s">
        <v>1387</v>
      </c>
      <c r="E21" s="287"/>
      <c r="F21" s="288"/>
      <c r="G21" s="268">
        <f t="shared" ref="G21:P21" si="4">SUM(G10:G20)</f>
        <v>3.25</v>
      </c>
      <c r="H21" s="269">
        <f t="shared" si="4"/>
        <v>0</v>
      </c>
      <c r="I21" s="268">
        <f t="shared" si="4"/>
        <v>2.08</v>
      </c>
      <c r="J21" s="269">
        <f t="shared" si="4"/>
        <v>0</v>
      </c>
      <c r="K21" s="268">
        <f t="shared" si="4"/>
        <v>2.58</v>
      </c>
      <c r="L21" s="269">
        <f t="shared" si="4"/>
        <v>0</v>
      </c>
      <c r="M21" s="268">
        <f t="shared" si="4"/>
        <v>2.09</v>
      </c>
      <c r="N21" s="269">
        <f t="shared" si="4"/>
        <v>0</v>
      </c>
      <c r="O21" s="269">
        <f t="shared" si="4"/>
        <v>10</v>
      </c>
      <c r="P21" s="269">
        <f t="shared" si="4"/>
        <v>0</v>
      </c>
      <c r="Q21" s="259"/>
      <c r="R21" s="259"/>
      <c r="S21" s="259"/>
      <c r="T21" s="259"/>
      <c r="U21" s="259"/>
    </row>
    <row r="23" spans="1:21">
      <c r="H23"/>
      <c r="J23"/>
      <c r="L23"/>
      <c r="N23"/>
      <c r="P23" s="374"/>
    </row>
    <row r="24" spans="1:21">
      <c r="H24"/>
      <c r="J24"/>
      <c r="L24"/>
      <c r="N24"/>
      <c r="P24" s="374"/>
    </row>
    <row r="25" spans="1:21">
      <c r="H25"/>
      <c r="J25"/>
      <c r="L25"/>
      <c r="N25"/>
      <c r="P25" s="374"/>
    </row>
    <row r="26" spans="1:21">
      <c r="H26"/>
      <c r="J26"/>
      <c r="L26"/>
      <c r="N26"/>
      <c r="P26" s="374"/>
    </row>
    <row r="27" spans="1:21">
      <c r="H27"/>
      <c r="J27"/>
      <c r="L27"/>
      <c r="N27"/>
      <c r="P27" s="374"/>
    </row>
    <row r="28" spans="1:21">
      <c r="H28"/>
      <c r="J28"/>
      <c r="L28"/>
      <c r="N28"/>
      <c r="P28" s="374"/>
    </row>
    <row r="29" spans="1:21">
      <c r="H29"/>
      <c r="J29"/>
      <c r="L29"/>
      <c r="N29"/>
      <c r="P29" s="374"/>
    </row>
    <row r="30" spans="1:21">
      <c r="H30"/>
      <c r="J30"/>
      <c r="L30"/>
      <c r="N30"/>
      <c r="P30" s="374"/>
    </row>
    <row r="31" spans="1:21">
      <c r="H31"/>
      <c r="J31"/>
      <c r="L31"/>
      <c r="N31"/>
      <c r="P31" s="374"/>
    </row>
    <row r="32" spans="1:21">
      <c r="H32"/>
      <c r="J32"/>
      <c r="L32"/>
      <c r="N32"/>
      <c r="P32" s="374"/>
    </row>
    <row r="33" spans="8:16">
      <c r="H33"/>
      <c r="J33"/>
      <c r="L33"/>
      <c r="N33"/>
      <c r="P33" s="374"/>
    </row>
    <row r="34" spans="8:16">
      <c r="H34"/>
      <c r="J34"/>
      <c r="L34"/>
      <c r="N34"/>
      <c r="P34" s="374"/>
    </row>
    <row r="35" spans="8:16">
      <c r="H35"/>
      <c r="J35"/>
      <c r="L35"/>
      <c r="N35"/>
      <c r="P35" s="374"/>
    </row>
    <row r="36" spans="8:16">
      <c r="H36"/>
      <c r="J36"/>
      <c r="L36"/>
      <c r="N36"/>
      <c r="P36" s="374"/>
    </row>
    <row r="37" spans="8:16">
      <c r="H37"/>
      <c r="J37"/>
      <c r="L37"/>
      <c r="N37"/>
      <c r="P37" s="374"/>
    </row>
    <row r="38" spans="8:16">
      <c r="H38"/>
      <c r="J38"/>
      <c r="L38"/>
      <c r="N38"/>
      <c r="P38" s="374"/>
    </row>
    <row r="39" spans="8:16">
      <c r="H39"/>
      <c r="J39"/>
      <c r="L39"/>
      <c r="N39"/>
      <c r="P39" s="374"/>
    </row>
    <row r="40" spans="8:16">
      <c r="H40"/>
      <c r="J40"/>
      <c r="L40"/>
      <c r="N40"/>
      <c r="P40" s="374"/>
    </row>
  </sheetData>
  <mergeCells count="24">
    <mergeCell ref="A6:A8"/>
    <mergeCell ref="B6:B8"/>
    <mergeCell ref="C6:C8"/>
    <mergeCell ref="D6:D8"/>
    <mergeCell ref="F6:F8"/>
    <mergeCell ref="G6:N6"/>
    <mergeCell ref="B10:B11"/>
    <mergeCell ref="B13:B14"/>
    <mergeCell ref="E6:E8"/>
    <mergeCell ref="U6:U8"/>
    <mergeCell ref="G7:H7"/>
    <mergeCell ref="I7:J7"/>
    <mergeCell ref="Q6:Q8"/>
    <mergeCell ref="O6:P7"/>
    <mergeCell ref="R6:R8"/>
    <mergeCell ref="S6:S8"/>
    <mergeCell ref="T6:T8"/>
    <mergeCell ref="K7:L7"/>
    <mergeCell ref="M7:N7"/>
    <mergeCell ref="B15:B16"/>
    <mergeCell ref="A17:U17"/>
    <mergeCell ref="B18:B20"/>
    <mergeCell ref="A18:A20"/>
    <mergeCell ref="A10:A1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sheetPr>
    <tabColor theme="9" tint="-0.249977111117893"/>
  </sheetPr>
  <dimension ref="A1:U235"/>
  <sheetViews>
    <sheetView zoomScale="70" zoomScaleNormal="70" workbookViewId="0">
      <pane ySplit="6" topLeftCell="A7" activePane="bottomLeft" state="frozen"/>
      <selection activeCell="P6" sqref="P6"/>
      <selection pane="bottomLeft" activeCell="F9" sqref="F9"/>
    </sheetView>
  </sheetViews>
  <sheetFormatPr baseColWidth="10" defaultRowHeight="15"/>
  <cols>
    <col min="1" max="1" width="40.140625" customWidth="1"/>
    <col min="2" max="2" width="51.42578125" customWidth="1"/>
    <col min="3" max="6" width="27.42578125" customWidth="1"/>
    <col min="7" max="7" width="15.28515625" customWidth="1"/>
    <col min="8" max="8" width="14.42578125" style="231" customWidth="1"/>
    <col min="9" max="9" width="15.28515625" customWidth="1"/>
    <col min="10" max="10" width="14.42578125" style="231" customWidth="1"/>
    <col min="11" max="11" width="15.28515625" customWidth="1"/>
    <col min="12" max="12" width="14.42578125" style="231" customWidth="1"/>
    <col min="13" max="13" width="15.28515625" customWidth="1"/>
    <col min="14" max="14" width="15" style="231" customWidth="1"/>
    <col min="15" max="15" width="15.28515625" customWidth="1"/>
    <col min="16" max="16" width="15.7109375" style="231" customWidth="1"/>
    <col min="17" max="17" width="14.28515625" hidden="1" customWidth="1"/>
    <col min="18" max="18" width="28" customWidth="1"/>
    <col min="19" max="19" width="25.42578125" customWidth="1"/>
    <col min="20" max="20" width="26.42578125" customWidth="1"/>
    <col min="21" max="21" width="32" customWidth="1"/>
  </cols>
  <sheetData>
    <row r="1" spans="1:21" s="279" customFormat="1" ht="18" customHeight="1">
      <c r="B1" s="278"/>
      <c r="C1" s="278"/>
      <c r="D1" s="278"/>
      <c r="E1" s="278"/>
      <c r="F1" s="278"/>
      <c r="G1" s="278" t="s">
        <v>115</v>
      </c>
      <c r="I1" s="278"/>
      <c r="J1" s="278"/>
      <c r="K1" s="278"/>
      <c r="L1" s="278"/>
      <c r="M1" s="278"/>
      <c r="N1" s="278"/>
      <c r="O1" s="278"/>
      <c r="P1" s="278"/>
      <c r="Q1" s="278"/>
      <c r="R1" s="278"/>
      <c r="S1" s="278"/>
      <c r="T1" s="278"/>
      <c r="U1" s="278"/>
    </row>
    <row r="2" spans="1:21" s="279" customFormat="1" ht="18" customHeight="1">
      <c r="A2" s="311" t="s">
        <v>1350</v>
      </c>
      <c r="B2" s="278"/>
      <c r="C2" s="278"/>
      <c r="D2" s="278"/>
      <c r="E2" s="278"/>
      <c r="F2" s="278"/>
      <c r="G2" s="278"/>
      <c r="I2" s="278"/>
      <c r="J2" s="278"/>
      <c r="K2" s="278"/>
      <c r="L2" s="278"/>
      <c r="M2" s="278"/>
      <c r="N2" s="278"/>
      <c r="O2" s="278"/>
      <c r="P2" s="278"/>
      <c r="Q2" s="278"/>
      <c r="R2" s="278"/>
      <c r="S2" s="278"/>
      <c r="T2" s="278"/>
      <c r="U2" s="278"/>
    </row>
    <row r="3" spans="1:21" s="279" customFormat="1" ht="18.75">
      <c r="A3" s="339" t="s">
        <v>1396</v>
      </c>
      <c r="B3" s="278"/>
      <c r="C3" s="278"/>
      <c r="D3" s="278"/>
      <c r="E3" s="278"/>
      <c r="F3" s="278"/>
      <c r="G3" s="278"/>
      <c r="I3" s="278"/>
      <c r="J3" s="278"/>
      <c r="K3" s="278"/>
      <c r="L3" s="278"/>
      <c r="M3" s="278"/>
      <c r="N3" s="278"/>
      <c r="O3" s="278"/>
      <c r="P3" s="278"/>
      <c r="Q3" s="278"/>
      <c r="R3" s="278"/>
      <c r="S3" s="278"/>
      <c r="T3" s="278"/>
      <c r="U3" s="278"/>
    </row>
    <row r="4" spans="1:21" s="66" customFormat="1" ht="15.75" customHeight="1">
      <c r="A4" s="568" t="s">
        <v>97</v>
      </c>
      <c r="B4" s="570" t="s">
        <v>111</v>
      </c>
      <c r="C4" s="577" t="s">
        <v>86</v>
      </c>
      <c r="D4" s="577" t="s">
        <v>87</v>
      </c>
      <c r="E4" s="577" t="s">
        <v>392</v>
      </c>
      <c r="F4" s="577" t="s">
        <v>88</v>
      </c>
      <c r="G4" s="580" t="s">
        <v>100</v>
      </c>
      <c r="H4" s="582"/>
      <c r="I4" s="582"/>
      <c r="J4" s="582"/>
      <c r="K4" s="582"/>
      <c r="L4" s="582"/>
      <c r="M4" s="582"/>
      <c r="N4" s="581"/>
      <c r="O4" s="586" t="s">
        <v>101</v>
      </c>
      <c r="P4" s="587"/>
      <c r="Q4" s="570" t="s">
        <v>102</v>
      </c>
      <c r="R4" s="570" t="s">
        <v>103</v>
      </c>
      <c r="S4" s="570" t="s">
        <v>110</v>
      </c>
      <c r="T4" s="570" t="s">
        <v>109</v>
      </c>
      <c r="U4" s="601" t="s">
        <v>89</v>
      </c>
    </row>
    <row r="5" spans="1:21" s="66" customFormat="1" ht="15" customHeight="1">
      <c r="A5" s="568"/>
      <c r="B5" s="568"/>
      <c r="C5" s="578"/>
      <c r="D5" s="578"/>
      <c r="E5" s="578"/>
      <c r="F5" s="578"/>
      <c r="G5" s="580" t="s">
        <v>104</v>
      </c>
      <c r="H5" s="581"/>
      <c r="I5" s="580" t="s">
        <v>105</v>
      </c>
      <c r="J5" s="581"/>
      <c r="K5" s="580" t="s">
        <v>106</v>
      </c>
      <c r="L5" s="581"/>
      <c r="M5" s="580" t="s">
        <v>107</v>
      </c>
      <c r="N5" s="581"/>
      <c r="O5" s="588"/>
      <c r="P5" s="589"/>
      <c r="Q5" s="568"/>
      <c r="R5" s="568"/>
      <c r="S5" s="568"/>
      <c r="T5" s="568"/>
      <c r="U5" s="602"/>
    </row>
    <row r="6" spans="1:21" s="67" customFormat="1" ht="25.5">
      <c r="A6" s="569"/>
      <c r="B6" s="569"/>
      <c r="C6" s="579"/>
      <c r="D6" s="579"/>
      <c r="E6" s="579"/>
      <c r="F6" s="579"/>
      <c r="G6" s="419" t="s">
        <v>108</v>
      </c>
      <c r="H6" s="419" t="s">
        <v>12</v>
      </c>
      <c r="I6" s="419" t="s">
        <v>108</v>
      </c>
      <c r="J6" s="419" t="s">
        <v>12</v>
      </c>
      <c r="K6" s="419" t="s">
        <v>108</v>
      </c>
      <c r="L6" s="419" t="s">
        <v>12</v>
      </c>
      <c r="M6" s="419" t="s">
        <v>108</v>
      </c>
      <c r="N6" s="419" t="s">
        <v>12</v>
      </c>
      <c r="O6" s="419" t="s">
        <v>108</v>
      </c>
      <c r="P6" s="419" t="s">
        <v>12</v>
      </c>
      <c r="Q6" s="569"/>
      <c r="R6" s="569"/>
      <c r="S6" s="569"/>
      <c r="T6" s="569"/>
      <c r="U6" s="603"/>
    </row>
    <row r="7" spans="1:21" s="67" customFormat="1" ht="15.75">
      <c r="A7" s="420"/>
      <c r="B7" s="421"/>
      <c r="C7" s="422"/>
      <c r="D7" s="422"/>
      <c r="E7" s="423"/>
      <c r="F7" s="422"/>
      <c r="G7" s="424"/>
      <c r="H7" s="424"/>
      <c r="I7" s="424"/>
      <c r="J7" s="424"/>
      <c r="K7" s="424"/>
      <c r="L7" s="424"/>
      <c r="M7" s="424"/>
      <c r="N7" s="424"/>
      <c r="O7" s="424"/>
      <c r="P7" s="424"/>
      <c r="Q7" s="425"/>
      <c r="R7" s="425"/>
      <c r="S7" s="425"/>
      <c r="T7" s="425"/>
      <c r="U7" s="426"/>
    </row>
    <row r="8" spans="1:21" ht="114.75" customHeight="1">
      <c r="A8" s="607" t="s">
        <v>1397</v>
      </c>
      <c r="B8" s="481" t="s">
        <v>112</v>
      </c>
      <c r="C8" s="492" t="s">
        <v>1765</v>
      </c>
      <c r="D8" s="492" t="s">
        <v>1763</v>
      </c>
      <c r="E8" s="492" t="s">
        <v>1578</v>
      </c>
      <c r="F8" s="493" t="s">
        <v>1579</v>
      </c>
      <c r="G8" s="494">
        <v>0.25</v>
      </c>
      <c r="H8" s="495"/>
      <c r="I8" s="494">
        <v>0.25</v>
      </c>
      <c r="J8" s="495"/>
      <c r="K8" s="494">
        <v>0.25</v>
      </c>
      <c r="L8" s="495"/>
      <c r="M8" s="494">
        <v>0.25</v>
      </c>
      <c r="N8" s="495"/>
      <c r="O8" s="496">
        <f>G8+I8+K8+M8</f>
        <v>1</v>
      </c>
      <c r="P8" s="497">
        <f>H8+J8+L8+N8</f>
        <v>0</v>
      </c>
      <c r="Q8" s="491"/>
      <c r="R8" s="491" t="s">
        <v>1768</v>
      </c>
      <c r="S8" s="316" t="s">
        <v>1769</v>
      </c>
      <c r="T8" s="316" t="s">
        <v>1771</v>
      </c>
      <c r="U8" s="316" t="s">
        <v>1695</v>
      </c>
    </row>
    <row r="9" spans="1:21" ht="86.25" customHeight="1">
      <c r="A9" s="607"/>
      <c r="B9" s="607" t="s">
        <v>113</v>
      </c>
      <c r="C9" s="492" t="s">
        <v>1766</v>
      </c>
      <c r="D9" s="492" t="s">
        <v>1764</v>
      </c>
      <c r="E9" s="492" t="s">
        <v>1580</v>
      </c>
      <c r="F9" s="493" t="s">
        <v>1581</v>
      </c>
      <c r="G9" s="494">
        <v>0.25</v>
      </c>
      <c r="H9" s="495">
        <v>70000</v>
      </c>
      <c r="I9" s="494">
        <v>0.25</v>
      </c>
      <c r="J9" s="495">
        <v>115000</v>
      </c>
      <c r="K9" s="494">
        <v>0.25</v>
      </c>
      <c r="L9" s="495">
        <v>115000</v>
      </c>
      <c r="M9" s="494">
        <v>0.25</v>
      </c>
      <c r="N9" s="495">
        <v>115000</v>
      </c>
      <c r="O9" s="496">
        <f t="shared" ref="O9:O12" si="0">G9+I9+K9+M9</f>
        <v>1</v>
      </c>
      <c r="P9" s="497">
        <f t="shared" ref="P9:P12" si="1">H9+J9+L9+N9</f>
        <v>415000</v>
      </c>
      <c r="Q9" s="491"/>
      <c r="R9" s="491" t="s">
        <v>1767</v>
      </c>
      <c r="S9" s="316" t="s">
        <v>1770</v>
      </c>
      <c r="T9" s="316" t="s">
        <v>1772</v>
      </c>
      <c r="U9" s="316" t="s">
        <v>1695</v>
      </c>
    </row>
    <row r="10" spans="1:21" ht="15.75" hidden="1">
      <c r="A10" s="607"/>
      <c r="B10" s="607"/>
      <c r="C10" s="317"/>
      <c r="D10" s="317"/>
      <c r="E10" s="317"/>
      <c r="F10" s="73"/>
      <c r="G10" s="338"/>
      <c r="H10" s="340"/>
      <c r="I10" s="338"/>
      <c r="J10" s="340"/>
      <c r="K10" s="338"/>
      <c r="L10" s="340"/>
      <c r="M10" s="338"/>
      <c r="N10" s="340"/>
      <c r="O10" s="376">
        <f t="shared" si="0"/>
        <v>0</v>
      </c>
      <c r="P10" s="377">
        <f t="shared" si="1"/>
        <v>0</v>
      </c>
      <c r="Q10" s="336"/>
      <c r="R10" s="336"/>
      <c r="S10" s="246"/>
      <c r="T10" s="246"/>
      <c r="U10" s="246"/>
    </row>
    <row r="11" spans="1:21" ht="8.25" hidden="1" customHeight="1">
      <c r="A11" s="607"/>
      <c r="B11" s="607"/>
      <c r="C11" s="74"/>
      <c r="D11" s="317"/>
      <c r="E11" s="317"/>
      <c r="F11" s="73"/>
      <c r="G11" s="338"/>
      <c r="H11" s="340"/>
      <c r="I11" s="338"/>
      <c r="J11" s="340"/>
      <c r="K11" s="338"/>
      <c r="L11" s="340"/>
      <c r="M11" s="338"/>
      <c r="N11" s="340"/>
      <c r="O11" s="376">
        <f t="shared" si="0"/>
        <v>0</v>
      </c>
      <c r="P11" s="377">
        <f t="shared" si="1"/>
        <v>0</v>
      </c>
      <c r="Q11" s="336"/>
      <c r="R11" s="336"/>
      <c r="S11" s="246"/>
      <c r="T11" s="246"/>
      <c r="U11" s="246"/>
    </row>
    <row r="12" spans="1:21" ht="15.75" hidden="1">
      <c r="A12" s="607"/>
      <c r="B12" s="607"/>
      <c r="C12" s="74"/>
      <c r="D12" s="317"/>
      <c r="E12" s="317"/>
      <c r="F12" s="73"/>
      <c r="G12" s="338"/>
      <c r="H12" s="340"/>
      <c r="I12" s="338"/>
      <c r="J12" s="340"/>
      <c r="K12" s="338"/>
      <c r="L12" s="340"/>
      <c r="M12" s="338"/>
      <c r="N12" s="340"/>
      <c r="O12" s="376">
        <f t="shared" si="0"/>
        <v>0</v>
      </c>
      <c r="P12" s="377">
        <f t="shared" si="1"/>
        <v>0</v>
      </c>
      <c r="Q12" s="336"/>
      <c r="R12" s="336"/>
      <c r="S12" s="246"/>
      <c r="T12" s="246"/>
      <c r="U12" s="246"/>
    </row>
    <row r="13" spans="1:21" s="280" customFormat="1" ht="15.75">
      <c r="A13" s="292"/>
      <c r="B13" s="293"/>
      <c r="C13" s="292" t="s">
        <v>114</v>
      </c>
      <c r="D13" s="293"/>
      <c r="E13" s="293"/>
      <c r="F13" s="294"/>
      <c r="G13" s="259">
        <f t="shared" ref="G13:P13" si="2">SUM(G8:G12)</f>
        <v>0.5</v>
      </c>
      <c r="H13" s="230">
        <f t="shared" si="2"/>
        <v>70000</v>
      </c>
      <c r="I13" s="259">
        <f t="shared" si="2"/>
        <v>0.5</v>
      </c>
      <c r="J13" s="230">
        <f t="shared" si="2"/>
        <v>115000</v>
      </c>
      <c r="K13" s="259">
        <f t="shared" si="2"/>
        <v>0.5</v>
      </c>
      <c r="L13" s="230">
        <f t="shared" si="2"/>
        <v>115000</v>
      </c>
      <c r="M13" s="259">
        <f t="shared" si="2"/>
        <v>0.5</v>
      </c>
      <c r="N13" s="230">
        <f t="shared" si="2"/>
        <v>115000</v>
      </c>
      <c r="O13" s="230">
        <f t="shared" si="2"/>
        <v>2</v>
      </c>
      <c r="P13" s="230">
        <f t="shared" si="2"/>
        <v>415000</v>
      </c>
      <c r="Q13" s="259"/>
      <c r="R13" s="259"/>
      <c r="S13" s="259"/>
      <c r="T13" s="259"/>
      <c r="U13" s="259"/>
    </row>
    <row r="14" spans="1:21">
      <c r="H14"/>
      <c r="J14"/>
      <c r="L14"/>
      <c r="N14"/>
      <c r="P14"/>
    </row>
    <row r="15" spans="1:21">
      <c r="H15"/>
      <c r="J15"/>
      <c r="L15"/>
      <c r="N15"/>
      <c r="P15"/>
    </row>
    <row r="16" spans="1:21">
      <c r="H16"/>
      <c r="J16"/>
      <c r="L16"/>
      <c r="N16"/>
      <c r="P16"/>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sheetData>
  <mergeCells count="20">
    <mergeCell ref="T4:T6"/>
    <mergeCell ref="U4:U6"/>
    <mergeCell ref="G5:H5"/>
    <mergeCell ref="E4:E6"/>
    <mergeCell ref="O4:P5"/>
    <mergeCell ref="Q4:Q6"/>
    <mergeCell ref="R4:R6"/>
    <mergeCell ref="S4:S6"/>
    <mergeCell ref="I5:J5"/>
    <mergeCell ref="K5:L5"/>
    <mergeCell ref="M5:N5"/>
    <mergeCell ref="D4:D6"/>
    <mergeCell ref="F4:F6"/>
    <mergeCell ref="G4:N4"/>
    <mergeCell ref="A8:A12"/>
    <mergeCell ref="A4:A6"/>
    <mergeCell ref="B4:B6"/>
    <mergeCell ref="C4:C6"/>
    <mergeCell ref="B11:B12"/>
    <mergeCell ref="B9:B10"/>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sheetPr>
    <tabColor rgb="FFFFFF00"/>
  </sheetPr>
  <dimension ref="A1:U15"/>
  <sheetViews>
    <sheetView zoomScale="60" zoomScaleNormal="60" workbookViewId="0">
      <pane ySplit="5" topLeftCell="A6" activePane="bottomLeft" state="frozen"/>
      <selection activeCell="R5" sqref="R5"/>
      <selection pane="bottomLeft" activeCell="G12" sqref="G12"/>
    </sheetView>
  </sheetViews>
  <sheetFormatPr baseColWidth="10" defaultRowHeight="15"/>
  <cols>
    <col min="1" max="2" width="35.7109375" customWidth="1"/>
    <col min="3" max="6" width="27.42578125" customWidth="1"/>
    <col min="7" max="7" width="15.28515625" customWidth="1"/>
    <col min="8" max="8" width="11.5703125" style="231"/>
    <col min="9" max="9" width="15.28515625" customWidth="1"/>
    <col min="10" max="10" width="18.85546875" style="231" customWidth="1"/>
    <col min="12" max="12" width="11.5703125" style="231"/>
    <col min="14" max="14" width="11.5703125" style="231"/>
    <col min="15" max="15" width="15.28515625" customWidth="1"/>
    <col min="16" max="16" width="18.28515625" style="231" customWidth="1"/>
    <col min="17" max="17" width="14.140625" hidden="1" customWidth="1"/>
    <col min="18" max="18" width="22" customWidth="1"/>
    <col min="19" max="19" width="18.7109375" customWidth="1"/>
    <col min="20" max="20" width="17.85546875" customWidth="1"/>
    <col min="21" max="21" width="17" customWidth="1"/>
  </cols>
  <sheetData>
    <row r="1" spans="1:21" ht="18.75">
      <c r="B1" s="278"/>
      <c r="C1" s="278"/>
      <c r="D1" s="278"/>
      <c r="E1" s="278"/>
      <c r="F1" s="278"/>
      <c r="G1" s="278" t="s">
        <v>480</v>
      </c>
      <c r="I1" s="278"/>
      <c r="J1" s="278"/>
      <c r="K1" s="278"/>
      <c r="L1" s="278"/>
      <c r="M1" s="278"/>
      <c r="N1" s="278"/>
      <c r="O1" s="278"/>
      <c r="P1" s="278"/>
      <c r="Q1" s="278"/>
      <c r="R1" s="278"/>
      <c r="S1" s="278"/>
      <c r="T1" s="278"/>
      <c r="U1" s="278"/>
    </row>
    <row r="2" spans="1:21">
      <c r="A2" s="264" t="s">
        <v>1341</v>
      </c>
      <c r="B2" s="264"/>
      <c r="C2" s="264"/>
      <c r="D2" s="264"/>
      <c r="E2" s="264"/>
      <c r="F2" s="264"/>
      <c r="G2" s="264"/>
      <c r="H2" s="264"/>
      <c r="I2" s="264"/>
      <c r="J2" s="264"/>
      <c r="K2" s="264"/>
      <c r="L2" s="264"/>
      <c r="M2" s="264"/>
      <c r="N2" s="264"/>
      <c r="O2" s="264"/>
      <c r="P2" s="264"/>
      <c r="Q2" s="264"/>
      <c r="R2" s="264"/>
      <c r="S2" s="264"/>
      <c r="T2" s="264"/>
      <c r="U2" s="264"/>
    </row>
    <row r="3" spans="1:21" ht="15" customHeight="1">
      <c r="A3" s="568" t="s">
        <v>97</v>
      </c>
      <c r="B3" s="570" t="s">
        <v>111</v>
      </c>
      <c r="C3" s="577" t="s">
        <v>86</v>
      </c>
      <c r="D3" s="577" t="s">
        <v>87</v>
      </c>
      <c r="E3" s="577" t="s">
        <v>392</v>
      </c>
      <c r="F3" s="577" t="s">
        <v>88</v>
      </c>
      <c r="G3" s="580" t="s">
        <v>100</v>
      </c>
      <c r="H3" s="582"/>
      <c r="I3" s="582"/>
      <c r="J3" s="582"/>
      <c r="K3" s="582"/>
      <c r="L3" s="582"/>
      <c r="M3" s="582"/>
      <c r="N3" s="581"/>
      <c r="O3" s="586" t="s">
        <v>101</v>
      </c>
      <c r="P3" s="587"/>
      <c r="Q3" s="570" t="s">
        <v>102</v>
      </c>
      <c r="R3" s="570" t="s">
        <v>103</v>
      </c>
      <c r="S3" s="570" t="s">
        <v>110</v>
      </c>
      <c r="T3" s="570" t="s">
        <v>109</v>
      </c>
      <c r="U3" s="583" t="s">
        <v>89</v>
      </c>
    </row>
    <row r="4" spans="1:21" ht="15" customHeight="1">
      <c r="A4" s="568"/>
      <c r="B4" s="568"/>
      <c r="C4" s="578"/>
      <c r="D4" s="578"/>
      <c r="E4" s="578"/>
      <c r="F4" s="578"/>
      <c r="G4" s="580" t="s">
        <v>104</v>
      </c>
      <c r="H4" s="581"/>
      <c r="I4" s="580" t="s">
        <v>105</v>
      </c>
      <c r="J4" s="581"/>
      <c r="K4" s="580" t="s">
        <v>106</v>
      </c>
      <c r="L4" s="581"/>
      <c r="M4" s="580" t="s">
        <v>107</v>
      </c>
      <c r="N4" s="581"/>
      <c r="O4" s="588"/>
      <c r="P4" s="589"/>
      <c r="Q4" s="568"/>
      <c r="R4" s="568"/>
      <c r="S4" s="568"/>
      <c r="T4" s="568"/>
      <c r="U4" s="584"/>
    </row>
    <row r="5" spans="1:21" ht="25.5">
      <c r="A5" s="569"/>
      <c r="B5" s="569"/>
      <c r="C5" s="579"/>
      <c r="D5" s="579"/>
      <c r="E5" s="579"/>
      <c r="F5" s="579"/>
      <c r="G5" s="419" t="s">
        <v>108</v>
      </c>
      <c r="H5" s="419" t="s">
        <v>12</v>
      </c>
      <c r="I5" s="419" t="s">
        <v>108</v>
      </c>
      <c r="J5" s="419" t="s">
        <v>12</v>
      </c>
      <c r="K5" s="419" t="s">
        <v>108</v>
      </c>
      <c r="L5" s="419" t="s">
        <v>12</v>
      </c>
      <c r="M5" s="419" t="s">
        <v>108</v>
      </c>
      <c r="N5" s="419" t="s">
        <v>12</v>
      </c>
      <c r="O5" s="419" t="s">
        <v>108</v>
      </c>
      <c r="P5" s="419" t="s">
        <v>12</v>
      </c>
      <c r="Q5" s="569"/>
      <c r="R5" s="569"/>
      <c r="S5" s="569"/>
      <c r="T5" s="569"/>
      <c r="U5" s="585"/>
    </row>
    <row r="6" spans="1:21" s="349" customFormat="1" ht="15.75">
      <c r="A6" s="420"/>
      <c r="B6" s="421"/>
      <c r="C6" s="422"/>
      <c r="D6" s="422"/>
      <c r="E6" s="423"/>
      <c r="F6" s="422"/>
      <c r="G6" s="424"/>
      <c r="H6" s="424"/>
      <c r="I6" s="424"/>
      <c r="J6" s="424"/>
      <c r="K6" s="424"/>
      <c r="L6" s="424"/>
      <c r="M6" s="424"/>
      <c r="N6" s="424"/>
      <c r="O6" s="424"/>
      <c r="P6" s="424"/>
      <c r="Q6" s="425"/>
      <c r="R6" s="425"/>
      <c r="S6" s="425"/>
      <c r="T6" s="425"/>
      <c r="U6" s="426"/>
    </row>
    <row r="7" spans="1:21" ht="179.25" customHeight="1">
      <c r="A7" s="480" t="s">
        <v>1435</v>
      </c>
      <c r="B7" s="479" t="s">
        <v>1342</v>
      </c>
      <c r="C7" s="317" t="s">
        <v>2286</v>
      </c>
      <c r="D7" s="317" t="s">
        <v>2287</v>
      </c>
      <c r="E7" s="317" t="s">
        <v>1575</v>
      </c>
      <c r="F7" s="271" t="s">
        <v>1708</v>
      </c>
      <c r="G7" s="341">
        <v>0.25</v>
      </c>
      <c r="H7" s="342">
        <v>0</v>
      </c>
      <c r="I7" s="341">
        <v>0.25</v>
      </c>
      <c r="J7" s="342">
        <v>0</v>
      </c>
      <c r="K7" s="341">
        <v>0.25</v>
      </c>
      <c r="L7" s="342">
        <v>0</v>
      </c>
      <c r="M7" s="341">
        <v>0.25</v>
      </c>
      <c r="N7" s="342">
        <v>0</v>
      </c>
      <c r="O7" s="378">
        <f>G7+I7+K7+M7</f>
        <v>1</v>
      </c>
      <c r="P7" s="379">
        <f>H7+J7+L7+N7</f>
        <v>0</v>
      </c>
      <c r="Q7" s="317"/>
      <c r="R7" s="492" t="s">
        <v>1776</v>
      </c>
      <c r="S7" s="317" t="s">
        <v>1778</v>
      </c>
      <c r="T7" s="317" t="s">
        <v>1777</v>
      </c>
      <c r="U7" s="317" t="s">
        <v>1779</v>
      </c>
    </row>
    <row r="8" spans="1:21" ht="0.75" hidden="1" customHeight="1">
      <c r="A8" s="591"/>
      <c r="B8" s="591"/>
      <c r="C8" s="317" t="s">
        <v>1773</v>
      </c>
      <c r="D8" s="317"/>
      <c r="E8" s="317"/>
      <c r="F8" s="271"/>
      <c r="G8" s="341"/>
      <c r="H8" s="342">
        <v>0</v>
      </c>
      <c r="I8" s="341"/>
      <c r="J8" s="342">
        <v>0</v>
      </c>
      <c r="K8" s="341"/>
      <c r="L8" s="342">
        <v>0</v>
      </c>
      <c r="M8" s="341"/>
      <c r="N8" s="342">
        <v>0</v>
      </c>
      <c r="O8" s="378">
        <f t="shared" ref="O8:O14" si="0">G8+I8+K8+M8</f>
        <v>0</v>
      </c>
      <c r="P8" s="379">
        <f t="shared" ref="P8:P14" si="1">H8+J8+L8+N8</f>
        <v>0</v>
      </c>
      <c r="Q8" s="317"/>
      <c r="R8" s="317"/>
      <c r="S8" s="317"/>
      <c r="T8" s="317"/>
      <c r="U8" s="317"/>
    </row>
    <row r="9" spans="1:21" ht="31.5" hidden="1">
      <c r="A9" s="596"/>
      <c r="B9" s="596"/>
      <c r="C9" s="317" t="s">
        <v>1773</v>
      </c>
      <c r="D9" s="317"/>
      <c r="E9" s="317"/>
      <c r="F9" s="271"/>
      <c r="G9" s="341"/>
      <c r="H9" s="342">
        <v>0</v>
      </c>
      <c r="I9" s="341"/>
      <c r="J9" s="342">
        <v>0</v>
      </c>
      <c r="K9" s="341"/>
      <c r="L9" s="342">
        <v>0</v>
      </c>
      <c r="M9" s="341"/>
      <c r="N9" s="342">
        <v>0</v>
      </c>
      <c r="O9" s="378">
        <f t="shared" si="0"/>
        <v>0</v>
      </c>
      <c r="P9" s="379">
        <f t="shared" si="1"/>
        <v>0</v>
      </c>
      <c r="Q9" s="317"/>
      <c r="R9" s="317"/>
      <c r="S9" s="317"/>
      <c r="T9" s="317"/>
      <c r="U9" s="317"/>
    </row>
    <row r="10" spans="1:21" ht="149.25" customHeight="1">
      <c r="A10" s="590" t="s">
        <v>1436</v>
      </c>
      <c r="B10" s="590" t="s">
        <v>1437</v>
      </c>
      <c r="C10" s="317" t="s">
        <v>2288</v>
      </c>
      <c r="D10" s="317" t="s">
        <v>1774</v>
      </c>
      <c r="E10" s="317" t="s">
        <v>1576</v>
      </c>
      <c r="F10" s="271" t="s">
        <v>1710</v>
      </c>
      <c r="G10" s="341">
        <v>0.25</v>
      </c>
      <c r="H10" s="342">
        <v>0</v>
      </c>
      <c r="I10" s="341">
        <v>0.25</v>
      </c>
      <c r="J10" s="342">
        <v>0</v>
      </c>
      <c r="K10" s="341">
        <v>0.25</v>
      </c>
      <c r="L10" s="342">
        <v>0</v>
      </c>
      <c r="M10" s="341">
        <v>0.25</v>
      </c>
      <c r="N10" s="342">
        <v>0</v>
      </c>
      <c r="O10" s="378">
        <f t="shared" si="0"/>
        <v>1</v>
      </c>
      <c r="P10" s="379">
        <f t="shared" si="1"/>
        <v>0</v>
      </c>
      <c r="Q10" s="317"/>
      <c r="R10" s="317" t="s">
        <v>1780</v>
      </c>
      <c r="S10" s="317" t="s">
        <v>1781</v>
      </c>
      <c r="T10" s="317" t="s">
        <v>1782</v>
      </c>
      <c r="U10" s="317" t="s">
        <v>1783</v>
      </c>
    </row>
    <row r="11" spans="1:21" ht="31.5" hidden="1">
      <c r="A11" s="596"/>
      <c r="B11" s="596"/>
      <c r="C11" s="317" t="s">
        <v>1773</v>
      </c>
      <c r="D11" s="317"/>
      <c r="E11" s="317"/>
      <c r="F11" s="271"/>
      <c r="G11" s="341"/>
      <c r="H11" s="342">
        <v>0</v>
      </c>
      <c r="I11" s="341"/>
      <c r="J11" s="342">
        <v>0</v>
      </c>
      <c r="K11" s="341"/>
      <c r="L11" s="342">
        <v>0</v>
      </c>
      <c r="M11" s="341"/>
      <c r="N11" s="342">
        <v>0</v>
      </c>
      <c r="O11" s="378">
        <f t="shared" si="0"/>
        <v>0</v>
      </c>
      <c r="P11" s="379">
        <f t="shared" si="1"/>
        <v>0</v>
      </c>
      <c r="Q11" s="317"/>
      <c r="R11" s="317"/>
      <c r="S11" s="317"/>
      <c r="T11" s="317"/>
      <c r="U11" s="317"/>
    </row>
    <row r="12" spans="1:21" ht="117" customHeight="1">
      <c r="A12" s="590" t="s">
        <v>1438</v>
      </c>
      <c r="B12" s="590" t="s">
        <v>1439</v>
      </c>
      <c r="C12" s="317" t="s">
        <v>2289</v>
      </c>
      <c r="D12" s="317" t="s">
        <v>1775</v>
      </c>
      <c r="E12" s="317" t="s">
        <v>1577</v>
      </c>
      <c r="F12" s="271" t="s">
        <v>1709</v>
      </c>
      <c r="G12" s="341">
        <v>0.25</v>
      </c>
      <c r="H12" s="342">
        <v>0</v>
      </c>
      <c r="I12" s="341">
        <v>0.25</v>
      </c>
      <c r="J12" s="342">
        <v>0</v>
      </c>
      <c r="K12" s="341">
        <v>0.25</v>
      </c>
      <c r="L12" s="342">
        <v>0</v>
      </c>
      <c r="M12" s="341">
        <v>0.25</v>
      </c>
      <c r="N12" s="342">
        <v>0</v>
      </c>
      <c r="O12" s="378">
        <f t="shared" si="0"/>
        <v>1</v>
      </c>
      <c r="P12" s="379">
        <f t="shared" si="1"/>
        <v>0</v>
      </c>
      <c r="Q12" s="317"/>
      <c r="R12" s="317" t="s">
        <v>1785</v>
      </c>
      <c r="S12" s="317" t="s">
        <v>1784</v>
      </c>
      <c r="T12" s="317" t="s">
        <v>1786</v>
      </c>
      <c r="U12" s="317" t="s">
        <v>1787</v>
      </c>
    </row>
    <row r="13" spans="1:21" ht="7.5" hidden="1" customHeight="1">
      <c r="A13" s="591"/>
      <c r="B13" s="591"/>
      <c r="C13" s="74"/>
      <c r="D13" s="317"/>
      <c r="E13" s="317"/>
      <c r="F13" s="271"/>
      <c r="G13" s="341"/>
      <c r="H13" s="342"/>
      <c r="I13" s="341"/>
      <c r="J13" s="342"/>
      <c r="K13" s="341"/>
      <c r="L13" s="342"/>
      <c r="M13" s="341"/>
      <c r="N13" s="342"/>
      <c r="O13" s="378">
        <f t="shared" si="0"/>
        <v>0</v>
      </c>
      <c r="P13" s="379">
        <f t="shared" si="1"/>
        <v>0</v>
      </c>
      <c r="Q13" s="317"/>
      <c r="R13" s="317"/>
      <c r="S13" s="317"/>
      <c r="T13" s="317"/>
      <c r="U13" s="317"/>
    </row>
    <row r="14" spans="1:21" ht="15.75" hidden="1">
      <c r="A14" s="596"/>
      <c r="B14" s="596"/>
      <c r="C14" s="74"/>
      <c r="D14" s="317"/>
      <c r="E14" s="317"/>
      <c r="F14" s="271"/>
      <c r="G14" s="341"/>
      <c r="H14" s="342"/>
      <c r="I14" s="341"/>
      <c r="J14" s="342"/>
      <c r="K14" s="341"/>
      <c r="L14" s="342"/>
      <c r="M14" s="341"/>
      <c r="N14" s="342"/>
      <c r="O14" s="378">
        <f t="shared" si="0"/>
        <v>0</v>
      </c>
      <c r="P14" s="379">
        <f t="shared" si="1"/>
        <v>0</v>
      </c>
      <c r="Q14" s="317"/>
      <c r="R14" s="317"/>
      <c r="S14" s="317"/>
      <c r="T14" s="317"/>
      <c r="U14" s="317"/>
    </row>
    <row r="15" spans="1:21" ht="15.6" customHeight="1">
      <c r="A15" s="286"/>
      <c r="B15" s="287"/>
      <c r="C15" s="286" t="s">
        <v>118</v>
      </c>
      <c r="D15" s="287"/>
      <c r="E15" s="287"/>
      <c r="F15" s="288"/>
      <c r="G15" s="277">
        <f t="shared" ref="G15:O15" si="2">SUM(G7:H14)</f>
        <v>0.75</v>
      </c>
      <c r="H15" s="277">
        <f t="shared" si="2"/>
        <v>0.75</v>
      </c>
      <c r="I15" s="277">
        <f t="shared" si="2"/>
        <v>0.75</v>
      </c>
      <c r="J15" s="277">
        <f t="shared" si="2"/>
        <v>0.75</v>
      </c>
      <c r="K15" s="277">
        <f t="shared" si="2"/>
        <v>0.75</v>
      </c>
      <c r="L15" s="277">
        <f t="shared" si="2"/>
        <v>0.75</v>
      </c>
      <c r="M15" s="277">
        <f t="shared" si="2"/>
        <v>0.75</v>
      </c>
      <c r="N15" s="277">
        <f t="shared" si="2"/>
        <v>3</v>
      </c>
      <c r="O15" s="277">
        <f t="shared" si="2"/>
        <v>3</v>
      </c>
      <c r="P15" s="277">
        <f>SUM(P7:Q14)</f>
        <v>0</v>
      </c>
      <c r="Q15" s="259"/>
      <c r="R15" s="259"/>
      <c r="S15" s="259"/>
      <c r="T15" s="259"/>
      <c r="U15" s="259"/>
    </row>
  </sheetData>
  <mergeCells count="23">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10:B11"/>
    <mergeCell ref="A10:A11"/>
    <mergeCell ref="A12:A14"/>
    <mergeCell ref="B12:B14"/>
    <mergeCell ref="B8:B9"/>
    <mergeCell ref="A8:A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10;"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sheetPr>
    <tabColor rgb="FF00B050"/>
  </sheetPr>
  <dimension ref="A1:U32"/>
  <sheetViews>
    <sheetView zoomScale="60" zoomScaleNormal="60" workbookViewId="0">
      <pane ySplit="8" topLeftCell="A9" activePane="bottomLeft" state="frozen"/>
      <selection activeCell="A7" sqref="A7"/>
      <selection pane="bottomLeft" activeCell="E11" sqref="E11"/>
    </sheetView>
  </sheetViews>
  <sheetFormatPr baseColWidth="10" defaultRowHeight="15"/>
  <cols>
    <col min="1" max="1" width="43" customWidth="1"/>
    <col min="2" max="2" width="35.5703125" customWidth="1"/>
    <col min="3" max="6" width="27.42578125" customWidth="1"/>
    <col min="7" max="7" width="15.28515625" customWidth="1"/>
    <col min="8" max="8" width="13.7109375" style="231" bestFit="1" customWidth="1"/>
    <col min="9" max="9" width="15.28515625" customWidth="1"/>
    <col min="10" max="10" width="18.85546875" style="231" customWidth="1"/>
    <col min="12" max="12" width="13.7109375" style="231" bestFit="1" customWidth="1"/>
    <col min="14" max="14" width="13.7109375" style="231" bestFit="1" customWidth="1"/>
    <col min="15" max="15" width="15.28515625" customWidth="1"/>
    <col min="16" max="16" width="18.28515625" style="231" customWidth="1"/>
    <col min="17" max="17" width="14.140625" hidden="1" customWidth="1"/>
    <col min="18" max="18" width="38.85546875" customWidth="1"/>
    <col min="19" max="19" width="27.140625" customWidth="1"/>
    <col min="20" max="20" width="27.42578125" customWidth="1"/>
    <col min="21" max="21" width="25.28515625" customWidth="1"/>
  </cols>
  <sheetData>
    <row r="1" spans="1:21" ht="18.75">
      <c r="B1" s="278"/>
      <c r="C1" s="278"/>
      <c r="D1" s="278"/>
      <c r="E1" s="278"/>
      <c r="F1" s="278"/>
      <c r="G1" s="278" t="s">
        <v>1401</v>
      </c>
      <c r="J1" s="278"/>
      <c r="K1" s="278"/>
      <c r="L1" s="278"/>
      <c r="M1" s="278"/>
      <c r="N1" s="278"/>
      <c r="O1" s="278"/>
      <c r="P1" s="278"/>
      <c r="Q1" s="278"/>
      <c r="R1" s="278"/>
      <c r="S1" s="278"/>
      <c r="T1" s="278"/>
      <c r="U1" s="278"/>
    </row>
    <row r="2" spans="1:21" ht="18.75">
      <c r="A2" s="264" t="s">
        <v>1347</v>
      </c>
      <c r="B2" s="278"/>
      <c r="C2" s="278"/>
      <c r="D2" s="278"/>
      <c r="E2" s="278"/>
      <c r="F2" s="278"/>
      <c r="G2" s="278"/>
      <c r="J2" s="278"/>
      <c r="K2" s="278"/>
      <c r="L2" s="278"/>
      <c r="M2" s="278"/>
      <c r="N2" s="278"/>
      <c r="O2" s="278"/>
      <c r="P2" s="278"/>
      <c r="Q2" s="278"/>
      <c r="R2" s="278"/>
      <c r="S2" s="278"/>
      <c r="T2" s="278"/>
      <c r="U2" s="278"/>
    </row>
    <row r="3" spans="1:21">
      <c r="A3" s="610" t="s">
        <v>1399</v>
      </c>
      <c r="B3" s="610"/>
      <c r="C3" s="610"/>
      <c r="D3" s="610"/>
      <c r="E3" s="610"/>
      <c r="F3" s="610"/>
      <c r="G3" s="610"/>
      <c r="H3" s="610"/>
      <c r="I3" s="610"/>
      <c r="J3" s="610"/>
      <c r="K3" s="610"/>
      <c r="L3" s="610"/>
      <c r="M3" s="610"/>
      <c r="N3" s="610"/>
      <c r="O3" s="610"/>
      <c r="P3" s="610"/>
      <c r="Q3" s="610"/>
      <c r="R3" s="610"/>
      <c r="S3" s="610"/>
      <c r="T3" s="610"/>
      <c r="U3" s="610"/>
    </row>
    <row r="4" spans="1:21" s="349" customFormat="1">
      <c r="A4" s="358" t="s">
        <v>1398</v>
      </c>
      <c r="B4" s="356"/>
      <c r="C4" s="356"/>
      <c r="D4" s="356"/>
      <c r="E4" s="356"/>
      <c r="F4" s="356"/>
      <c r="G4" s="356"/>
      <c r="H4" s="356"/>
      <c r="I4" s="356"/>
      <c r="J4" s="356"/>
      <c r="K4" s="356"/>
      <c r="L4" s="356"/>
      <c r="M4" s="356"/>
      <c r="N4" s="356"/>
      <c r="O4" s="356"/>
      <c r="P4" s="356"/>
      <c r="Q4" s="356"/>
      <c r="R4" s="356"/>
      <c r="S4" s="356"/>
      <c r="T4" s="356"/>
      <c r="U4" s="356"/>
    </row>
    <row r="5" spans="1:21">
      <c r="A5" s="308" t="s">
        <v>1460</v>
      </c>
      <c r="B5" s="264"/>
      <c r="C5" s="264"/>
      <c r="D5" s="264"/>
      <c r="E5" s="264"/>
      <c r="F5" s="264"/>
      <c r="G5" s="264"/>
      <c r="H5" s="264"/>
      <c r="I5" s="264"/>
      <c r="J5" s="264"/>
      <c r="K5" s="264"/>
      <c r="L5" s="264"/>
      <c r="M5" s="264"/>
      <c r="N5" s="264"/>
      <c r="O5" s="264"/>
      <c r="P5" s="264"/>
      <c r="Q5" s="264"/>
      <c r="R5" s="264"/>
      <c r="S5" s="264"/>
      <c r="T5" s="264"/>
      <c r="U5" s="264"/>
    </row>
    <row r="6" spans="1:21" ht="15" customHeight="1">
      <c r="A6" s="568" t="s">
        <v>97</v>
      </c>
      <c r="B6" s="570" t="s">
        <v>111</v>
      </c>
      <c r="C6" s="577" t="s">
        <v>86</v>
      </c>
      <c r="D6" s="577" t="s">
        <v>87</v>
      </c>
      <c r="E6" s="577" t="s">
        <v>392</v>
      </c>
      <c r="F6" s="577" t="s">
        <v>88</v>
      </c>
      <c r="G6" s="580" t="s">
        <v>100</v>
      </c>
      <c r="H6" s="582"/>
      <c r="I6" s="582"/>
      <c r="J6" s="582"/>
      <c r="K6" s="582"/>
      <c r="L6" s="582"/>
      <c r="M6" s="582"/>
      <c r="N6" s="581"/>
      <c r="O6" s="586" t="s">
        <v>101</v>
      </c>
      <c r="P6" s="587"/>
      <c r="Q6" s="570" t="s">
        <v>102</v>
      </c>
      <c r="R6" s="570" t="s">
        <v>103</v>
      </c>
      <c r="S6" s="570" t="s">
        <v>110</v>
      </c>
      <c r="T6" s="570" t="s">
        <v>109</v>
      </c>
      <c r="U6" s="583" t="s">
        <v>89</v>
      </c>
    </row>
    <row r="7" spans="1:21" ht="15" customHeight="1">
      <c r="A7" s="568"/>
      <c r="B7" s="568"/>
      <c r="C7" s="578"/>
      <c r="D7" s="578"/>
      <c r="E7" s="578"/>
      <c r="F7" s="578"/>
      <c r="G7" s="580" t="s">
        <v>104</v>
      </c>
      <c r="H7" s="581"/>
      <c r="I7" s="580" t="s">
        <v>105</v>
      </c>
      <c r="J7" s="581"/>
      <c r="K7" s="580" t="s">
        <v>106</v>
      </c>
      <c r="L7" s="581"/>
      <c r="M7" s="580" t="s">
        <v>107</v>
      </c>
      <c r="N7" s="581"/>
      <c r="O7" s="588"/>
      <c r="P7" s="589"/>
      <c r="Q7" s="568"/>
      <c r="R7" s="568"/>
      <c r="S7" s="568"/>
      <c r="T7" s="568"/>
      <c r="U7" s="584"/>
    </row>
    <row r="8" spans="1:21" ht="25.5">
      <c r="A8" s="569"/>
      <c r="B8" s="569"/>
      <c r="C8" s="579"/>
      <c r="D8" s="579"/>
      <c r="E8" s="579"/>
      <c r="F8" s="579"/>
      <c r="G8" s="419" t="s">
        <v>108</v>
      </c>
      <c r="H8" s="419" t="s">
        <v>12</v>
      </c>
      <c r="I8" s="419" t="s">
        <v>108</v>
      </c>
      <c r="J8" s="419" t="s">
        <v>12</v>
      </c>
      <c r="K8" s="419" t="s">
        <v>108</v>
      </c>
      <c r="L8" s="419" t="s">
        <v>12</v>
      </c>
      <c r="M8" s="419" t="s">
        <v>108</v>
      </c>
      <c r="N8" s="419" t="s">
        <v>12</v>
      </c>
      <c r="O8" s="419" t="s">
        <v>108</v>
      </c>
      <c r="P8" s="419" t="s">
        <v>12</v>
      </c>
      <c r="Q8" s="569"/>
      <c r="R8" s="569"/>
      <c r="S8" s="569"/>
      <c r="T8" s="569"/>
      <c r="U8" s="585"/>
    </row>
    <row r="9" spans="1:21" s="349" customFormat="1" ht="15.75">
      <c r="A9" s="420"/>
      <c r="B9" s="421"/>
      <c r="C9" s="422"/>
      <c r="D9" s="422"/>
      <c r="E9" s="423"/>
      <c r="F9" s="422"/>
      <c r="G9" s="424"/>
      <c r="H9" s="424"/>
      <c r="I9" s="424"/>
      <c r="J9" s="424"/>
      <c r="K9" s="424"/>
      <c r="L9" s="424"/>
      <c r="M9" s="424"/>
      <c r="N9" s="424"/>
      <c r="O9" s="424"/>
      <c r="P9" s="424"/>
      <c r="Q9" s="425"/>
      <c r="R9" s="425"/>
      <c r="S9" s="425"/>
      <c r="T9" s="425"/>
      <c r="U9" s="426"/>
    </row>
    <row r="10" spans="1:21" ht="114" customHeight="1">
      <c r="A10" s="608" t="s">
        <v>1399</v>
      </c>
      <c r="B10" s="608" t="s">
        <v>1402</v>
      </c>
      <c r="C10" s="632" t="s">
        <v>2290</v>
      </c>
      <c r="D10" s="632" t="s">
        <v>1788</v>
      </c>
      <c r="E10" s="274" t="s">
        <v>1584</v>
      </c>
      <c r="F10" s="275" t="s">
        <v>1585</v>
      </c>
      <c r="G10" s="499">
        <v>0.25</v>
      </c>
      <c r="H10" s="344"/>
      <c r="I10" s="499">
        <v>0.25</v>
      </c>
      <c r="J10" s="344"/>
      <c r="K10" s="499">
        <v>0.25</v>
      </c>
      <c r="L10" s="344"/>
      <c r="M10" s="499">
        <v>0.25</v>
      </c>
      <c r="N10" s="344"/>
      <c r="O10" s="380">
        <f>G10+I10+K10+M10</f>
        <v>1</v>
      </c>
      <c r="P10" s="381">
        <f>H10+J10+L10+N10</f>
        <v>0</v>
      </c>
      <c r="Q10" s="275"/>
      <c r="R10" s="275" t="s">
        <v>1795</v>
      </c>
      <c r="S10" s="275" t="s">
        <v>1805</v>
      </c>
      <c r="T10" s="275" t="s">
        <v>1802</v>
      </c>
      <c r="U10" s="275" t="s">
        <v>1806</v>
      </c>
    </row>
    <row r="11" spans="1:21" ht="143.25" customHeight="1">
      <c r="A11" s="609"/>
      <c r="B11" s="609"/>
      <c r="C11" s="632" t="s">
        <v>1790</v>
      </c>
      <c r="D11" s="632" t="s">
        <v>1789</v>
      </c>
      <c r="E11" s="274" t="s">
        <v>1586</v>
      </c>
      <c r="F11" s="275" t="s">
        <v>1872</v>
      </c>
      <c r="G11" s="499">
        <v>0.25</v>
      </c>
      <c r="H11" s="344">
        <v>0</v>
      </c>
      <c r="I11" s="499">
        <v>0.25</v>
      </c>
      <c r="J11" s="344">
        <v>0</v>
      </c>
      <c r="K11" s="499">
        <v>0.25</v>
      </c>
      <c r="L11" s="344">
        <v>0</v>
      </c>
      <c r="M11" s="499">
        <v>0.25</v>
      </c>
      <c r="N11" s="344">
        <v>0</v>
      </c>
      <c r="O11" s="380">
        <f>G11+I11+K11+M11</f>
        <v>1</v>
      </c>
      <c r="P11" s="381">
        <f t="shared" ref="P11:P13" si="0">H11+J11+L11+N11</f>
        <v>0</v>
      </c>
      <c r="Q11" s="275"/>
      <c r="R11" s="275" t="s">
        <v>1796</v>
      </c>
      <c r="S11" s="275" t="s">
        <v>1803</v>
      </c>
      <c r="T11" s="275" t="s">
        <v>1802</v>
      </c>
      <c r="U11" s="345" t="s">
        <v>1800</v>
      </c>
    </row>
    <row r="12" spans="1:21" ht="122.25" customHeight="1">
      <c r="A12" s="486" t="s">
        <v>1398</v>
      </c>
      <c r="B12" s="486" t="s">
        <v>1403</v>
      </c>
      <c r="C12" s="632" t="s">
        <v>1792</v>
      </c>
      <c r="D12" s="632" t="s">
        <v>1791</v>
      </c>
      <c r="E12" s="274" t="s">
        <v>1587</v>
      </c>
      <c r="F12" s="275" t="s">
        <v>1588</v>
      </c>
      <c r="G12" s="499">
        <v>0.25</v>
      </c>
      <c r="H12" s="344">
        <v>0</v>
      </c>
      <c r="I12" s="499">
        <v>0.25</v>
      </c>
      <c r="J12" s="344">
        <v>0</v>
      </c>
      <c r="K12" s="499">
        <v>0.25</v>
      </c>
      <c r="L12" s="344">
        <v>0</v>
      </c>
      <c r="M12" s="499">
        <v>0.25</v>
      </c>
      <c r="N12" s="344">
        <v>0</v>
      </c>
      <c r="O12" s="499">
        <f t="shared" ref="O12:O13" si="1">G12+I12+K12+M12</f>
        <v>1</v>
      </c>
      <c r="P12" s="381">
        <f t="shared" si="0"/>
        <v>0</v>
      </c>
      <c r="Q12" s="275"/>
      <c r="R12" s="275" t="s">
        <v>1797</v>
      </c>
      <c r="S12" s="275" t="s">
        <v>1804</v>
      </c>
      <c r="T12" s="275" t="s">
        <v>1802</v>
      </c>
      <c r="U12" s="345" t="s">
        <v>1800</v>
      </c>
    </row>
    <row r="13" spans="1:21" s="349" customFormat="1" ht="120.75" customHeight="1">
      <c r="A13" s="485" t="s">
        <v>1460</v>
      </c>
      <c r="B13" s="485" t="s">
        <v>1423</v>
      </c>
      <c r="C13" s="632" t="s">
        <v>1794</v>
      </c>
      <c r="D13" s="632" t="s">
        <v>1793</v>
      </c>
      <c r="E13" s="357" t="s">
        <v>1583</v>
      </c>
      <c r="F13" s="275" t="s">
        <v>1711</v>
      </c>
      <c r="G13" s="499">
        <v>0.25</v>
      </c>
      <c r="H13" s="344">
        <v>0</v>
      </c>
      <c r="I13" s="499">
        <v>0.25</v>
      </c>
      <c r="J13" s="344">
        <v>0</v>
      </c>
      <c r="K13" s="499">
        <v>0.25</v>
      </c>
      <c r="L13" s="344">
        <v>0</v>
      </c>
      <c r="M13" s="499">
        <v>0.25</v>
      </c>
      <c r="N13" s="344">
        <v>0</v>
      </c>
      <c r="O13" s="499">
        <f t="shared" si="1"/>
        <v>1</v>
      </c>
      <c r="P13" s="381">
        <f t="shared" si="0"/>
        <v>0</v>
      </c>
      <c r="Q13" s="275"/>
      <c r="R13" s="275" t="s">
        <v>1798</v>
      </c>
      <c r="S13" s="275" t="s">
        <v>1799</v>
      </c>
      <c r="T13" s="275" t="s">
        <v>1801</v>
      </c>
      <c r="U13" s="345" t="s">
        <v>1800</v>
      </c>
    </row>
    <row r="14" spans="1:21" ht="15.75">
      <c r="A14" s="286"/>
      <c r="B14" s="287"/>
      <c r="C14" s="286" t="s">
        <v>1400</v>
      </c>
      <c r="D14" s="287"/>
      <c r="E14" s="287"/>
      <c r="F14" s="288"/>
      <c r="G14" s="276">
        <f t="shared" ref="G14:P14" si="2">SUM(G10:G13)</f>
        <v>1</v>
      </c>
      <c r="H14" s="277">
        <f t="shared" si="2"/>
        <v>0</v>
      </c>
      <c r="I14" s="276">
        <f t="shared" si="2"/>
        <v>1</v>
      </c>
      <c r="J14" s="277">
        <f t="shared" si="2"/>
        <v>0</v>
      </c>
      <c r="K14" s="276">
        <f t="shared" si="2"/>
        <v>1</v>
      </c>
      <c r="L14" s="277">
        <f t="shared" si="2"/>
        <v>0</v>
      </c>
      <c r="M14" s="276">
        <f t="shared" si="2"/>
        <v>1</v>
      </c>
      <c r="N14" s="277">
        <f t="shared" si="2"/>
        <v>0</v>
      </c>
      <c r="O14" s="277">
        <f t="shared" si="2"/>
        <v>4</v>
      </c>
      <c r="P14" s="277">
        <f t="shared" si="2"/>
        <v>0</v>
      </c>
      <c r="Q14" s="258"/>
      <c r="R14" s="258"/>
      <c r="S14" s="258"/>
      <c r="T14" s="258"/>
      <c r="U14" s="258"/>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sheetData>
  <mergeCells count="20">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B10:B11"/>
    <mergeCell ref="E6:E8"/>
    <mergeCell ref="A6:A8"/>
    <mergeCell ref="A10:A11"/>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abSelected="1" topLeftCell="A11" workbookViewId="0">
      <selection activeCell="A28" sqref="A28"/>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20.140625" style="196" customWidth="1"/>
    <col min="10" max="10" width="15.85546875" style="86" bestFit="1" customWidth="1"/>
    <col min="11" max="16384" width="11.5703125" style="86"/>
  </cols>
  <sheetData>
    <row r="2" spans="2:9" ht="16.5" thickBot="1">
      <c r="H2" s="560" t="s">
        <v>1369</v>
      </c>
      <c r="I2" s="560"/>
    </row>
    <row r="3" spans="2:9" ht="19.5" thickBot="1">
      <c r="B3" s="81" t="s">
        <v>21</v>
      </c>
      <c r="C3" s="81" t="s">
        <v>391</v>
      </c>
      <c r="H3" s="401" t="s">
        <v>390</v>
      </c>
      <c r="I3" s="402" t="s">
        <v>391</v>
      </c>
    </row>
    <row r="4" spans="2:9" ht="18.75">
      <c r="B4" s="82" t="s">
        <v>122</v>
      </c>
      <c r="C4" s="201">
        <f>'1. TALLERES SEMINARIOS'!D5</f>
        <v>0</v>
      </c>
      <c r="H4" s="394" t="s">
        <v>1357</v>
      </c>
      <c r="I4" s="397">
        <f>'1. Desarrollo e Innov. Curricu.'!P14</f>
        <v>300000</v>
      </c>
    </row>
    <row r="5" spans="2:9" ht="18.75">
      <c r="B5" s="82" t="s">
        <v>415</v>
      </c>
      <c r="C5" s="201">
        <f>'2. CONTRATACION DE PERSONAL'!D5</f>
        <v>2297567.2650000006</v>
      </c>
      <c r="H5" s="395" t="s">
        <v>1359</v>
      </c>
      <c r="I5" s="398">
        <f>'2. Investigación Científica'!P16</f>
        <v>165000</v>
      </c>
    </row>
    <row r="6" spans="2:9" ht="18.75">
      <c r="B6" s="82" t="s">
        <v>126</v>
      </c>
      <c r="C6" s="201">
        <f>'3. EQUIPO DE OFICINA'!D5</f>
        <v>424750</v>
      </c>
      <c r="H6" s="395" t="s">
        <v>471</v>
      </c>
      <c r="I6" s="398">
        <f>'3. Vinculación Univ. Sociedad'!P33</f>
        <v>7299970</v>
      </c>
    </row>
    <row r="7" spans="2:9" ht="19.5" thickBot="1">
      <c r="B7" s="82" t="s">
        <v>416</v>
      </c>
      <c r="C7" s="201">
        <f>'4. EQUIPO TECNOLÓGICOS'!D5</f>
        <v>0</v>
      </c>
      <c r="E7" s="405" t="s">
        <v>119</v>
      </c>
      <c r="F7" s="414" t="s">
        <v>1466</v>
      </c>
      <c r="H7" s="395" t="s">
        <v>1358</v>
      </c>
      <c r="I7" s="398">
        <f>'4. Docencia y Profesorado Univ.'!P14</f>
        <v>0</v>
      </c>
    </row>
    <row r="8" spans="2:9" ht="18.75">
      <c r="B8" s="82" t="s">
        <v>127</v>
      </c>
      <c r="C8" s="201">
        <f>'5. ACTIVIDADES ESPECIALES'!D5</f>
        <v>0</v>
      </c>
      <c r="E8" s="410" t="s">
        <v>1468</v>
      </c>
      <c r="F8" s="411">
        <f>Presupuesto!D566</f>
        <v>7228970</v>
      </c>
      <c r="H8" s="395" t="s">
        <v>1360</v>
      </c>
      <c r="I8" s="398">
        <f>'5. Estudiantes y Graduados'!P21</f>
        <v>0</v>
      </c>
    </row>
    <row r="9" spans="2:9" ht="19.5" thickBot="1">
      <c r="B9" s="92" t="s">
        <v>386</v>
      </c>
      <c r="C9" s="83">
        <f>'6. Becas'!D5</f>
        <v>0</v>
      </c>
      <c r="E9" s="412" t="s">
        <v>1493</v>
      </c>
      <c r="F9" s="413">
        <f>Presupuesto!E566</f>
        <v>2552698.6800000002</v>
      </c>
      <c r="H9" s="395" t="s">
        <v>472</v>
      </c>
      <c r="I9" s="398">
        <f>'6. Gestión del Conocimiento'!P13</f>
        <v>415000</v>
      </c>
    </row>
    <row r="10" spans="2:9" ht="19.5" thickBot="1">
      <c r="B10" s="92" t="s">
        <v>387</v>
      </c>
      <c r="C10" s="83">
        <f>'7. Infraestructura'!D5</f>
        <v>0</v>
      </c>
      <c r="E10" s="415" t="s">
        <v>1467</v>
      </c>
      <c r="F10" s="416">
        <f>Presupuesto!F566</f>
        <v>9781668.6799999997</v>
      </c>
      <c r="G10" s="111"/>
      <c r="H10" s="395" t="s">
        <v>1361</v>
      </c>
      <c r="I10" s="399">
        <f>'7. Lo Esencial de la Reforma U.'!P15</f>
        <v>0</v>
      </c>
    </row>
    <row r="11" spans="2:9" ht="18.75">
      <c r="B11" s="82" t="s">
        <v>418</v>
      </c>
      <c r="C11" s="83">
        <f>'8. Venta de Servicios'!D5</f>
        <v>7281970</v>
      </c>
      <c r="E11" s="417" t="s">
        <v>405</v>
      </c>
      <c r="F11" s="418">
        <f>Presupuesto!AR566</f>
        <v>9950287.2650000006</v>
      </c>
      <c r="G11" s="111"/>
      <c r="H11" s="395" t="s">
        <v>1461</v>
      </c>
      <c r="I11" s="399">
        <f>'8. Asegura. de la Calid. y M'!P14</f>
        <v>0</v>
      </c>
    </row>
    <row r="12" spans="2:9" ht="18.75">
      <c r="B12" s="92"/>
      <c r="C12" s="83"/>
      <c r="F12" s="111"/>
      <c r="G12" s="111"/>
      <c r="H12" s="395" t="s">
        <v>1363</v>
      </c>
      <c r="I12" s="399">
        <f>'9. Cultura de Inno. Insti...'!P11</f>
        <v>0</v>
      </c>
    </row>
    <row r="13" spans="2:9" ht="24" thickBot="1">
      <c r="B13" s="84" t="s">
        <v>125</v>
      </c>
      <c r="C13" s="409">
        <f>SUM(C4:C12)</f>
        <v>10004287.265000001</v>
      </c>
      <c r="F13" s="111"/>
      <c r="G13" s="111"/>
      <c r="H13" s="396" t="s">
        <v>1449</v>
      </c>
      <c r="I13" s="400">
        <f>'10. Posgrado'!P17</f>
        <v>0</v>
      </c>
    </row>
    <row r="14" spans="2:9" ht="23.25">
      <c r="B14" s="84"/>
      <c r="C14" s="85"/>
      <c r="F14" s="111"/>
      <c r="G14" s="111"/>
      <c r="H14" s="403" t="s">
        <v>125</v>
      </c>
      <c r="I14" s="404">
        <f>SUM(I4:I13)</f>
        <v>8179970</v>
      </c>
    </row>
    <row r="15" spans="2:9" ht="15.75">
      <c r="F15" s="111"/>
      <c r="G15" s="111"/>
      <c r="H15" s="561"/>
      <c r="I15" s="561"/>
    </row>
    <row r="16" spans="2:9" ht="16.5" thickBot="1">
      <c r="F16" s="111"/>
      <c r="G16" s="111"/>
      <c r="H16" s="562" t="s">
        <v>1371</v>
      </c>
      <c r="I16" s="562"/>
    </row>
    <row r="17" spans="2:15" ht="15.75" thickBot="1">
      <c r="F17" s="111"/>
      <c r="G17" s="111"/>
      <c r="H17" s="405" t="s">
        <v>390</v>
      </c>
      <c r="I17" s="406" t="s">
        <v>391</v>
      </c>
      <c r="J17" s="196"/>
    </row>
    <row r="18" spans="2:15">
      <c r="H18" s="458" t="s">
        <v>1364</v>
      </c>
      <c r="I18" s="459">
        <f>'11. Gestion Administrativa'!P23</f>
        <v>1387368</v>
      </c>
      <c r="J18" s="196"/>
    </row>
    <row r="19" spans="2:15">
      <c r="H19" s="460" t="s">
        <v>1365</v>
      </c>
      <c r="I19" s="461">
        <f>'12. Gestión del Talento Humano'!P11</f>
        <v>374400</v>
      </c>
      <c r="J19" s="196"/>
    </row>
    <row r="20" spans="2:15">
      <c r="B20" s="452" t="s">
        <v>1488</v>
      </c>
      <c r="C20" s="453">
        <v>21.981300000000001</v>
      </c>
      <c r="D20" s="452" t="s">
        <v>1491</v>
      </c>
      <c r="E20" s="454"/>
      <c r="H20" s="460" t="s">
        <v>1366</v>
      </c>
      <c r="I20" s="461">
        <f>'13. Gestión Académica'!P21</f>
        <v>0</v>
      </c>
      <c r="J20" s="196"/>
    </row>
    <row r="21" spans="2:15">
      <c r="H21" s="460" t="s">
        <v>1367</v>
      </c>
      <c r="I21" s="461">
        <f>'14. Internacional... de la E.S.'!P11</f>
        <v>120000</v>
      </c>
      <c r="J21" s="196"/>
    </row>
    <row r="22" spans="2:15">
      <c r="H22" s="462" t="s">
        <v>1368</v>
      </c>
      <c r="I22" s="463">
        <f>'15. Gobernabilidad y Proceso...'!P29</f>
        <v>0</v>
      </c>
      <c r="J22" s="196"/>
    </row>
    <row r="23" spans="2:15">
      <c r="H23" s="464" t="s">
        <v>1462</v>
      </c>
      <c r="I23" s="465">
        <f>'16. Desa. del Sistema Educ.Sup.'!P70</f>
        <v>0</v>
      </c>
      <c r="J23" s="196"/>
    </row>
    <row r="24" spans="2:15" s="444" customFormat="1" ht="15.75" thickBot="1">
      <c r="H24" s="466" t="s">
        <v>1504</v>
      </c>
      <c r="I24" s="467">
        <f>'17. Gestión TIC'!P15</f>
        <v>0</v>
      </c>
      <c r="J24" s="196"/>
    </row>
    <row r="25" spans="2:15" ht="15.75" thickBot="1">
      <c r="H25" s="456" t="s">
        <v>125</v>
      </c>
      <c r="I25" s="457">
        <f>SUM(I18:I23)</f>
        <v>1881768</v>
      </c>
    </row>
    <row r="26" spans="2:15" ht="15.75" thickBot="1"/>
    <row r="27" spans="2:15" ht="15.75" thickBot="1">
      <c r="H27" s="407" t="s">
        <v>1370</v>
      </c>
      <c r="I27" s="408">
        <f>I14+I25</f>
        <v>10061738</v>
      </c>
    </row>
    <row r="28" spans="2:15">
      <c r="H28" s="333"/>
      <c r="I28" s="334"/>
    </row>
    <row r="29" spans="2:15">
      <c r="H29" s="333"/>
      <c r="I29" s="334"/>
    </row>
    <row r="30" spans="2:15">
      <c r="H30" s="196"/>
    </row>
    <row r="31" spans="2:15">
      <c r="B31" s="86" t="s">
        <v>483</v>
      </c>
      <c r="C31" s="86" t="s">
        <v>484</v>
      </c>
      <c r="D31" s="86" t="s">
        <v>485</v>
      </c>
      <c r="E31" s="86" t="s">
        <v>486</v>
      </c>
      <c r="F31" s="86" t="s">
        <v>487</v>
      </c>
      <c r="G31" s="86" t="s">
        <v>488</v>
      </c>
      <c r="H31" s="86" t="s">
        <v>489</v>
      </c>
      <c r="I31" s="196" t="s">
        <v>490</v>
      </c>
      <c r="J31" s="86" t="s">
        <v>491</v>
      </c>
      <c r="K31" s="86" t="s">
        <v>492</v>
      </c>
      <c r="L31" s="86" t="s">
        <v>493</v>
      </c>
      <c r="M31" s="86" t="s">
        <v>494</v>
      </c>
      <c r="N31" s="86" t="s">
        <v>495</v>
      </c>
      <c r="O31" s="86" t="s">
        <v>496</v>
      </c>
    </row>
    <row r="33" spans="2:8">
      <c r="H33" s="156"/>
    </row>
    <row r="35" spans="2:8" ht="18.75">
      <c r="B35" s="82"/>
      <c r="C35" s="83"/>
    </row>
    <row r="36" spans="2:8" ht="18.75">
      <c r="B36" s="82"/>
      <c r="C36" s="83"/>
    </row>
    <row r="37" spans="2:8">
      <c r="B37" s="197" t="s">
        <v>413</v>
      </c>
    </row>
    <row r="39" spans="2:8" ht="18.75">
      <c r="B39" s="81" t="s">
        <v>21</v>
      </c>
      <c r="C39" s="81" t="s">
        <v>55</v>
      </c>
      <c r="D39" s="234" t="s">
        <v>475</v>
      </c>
    </row>
    <row r="40" spans="2:8" ht="18.75">
      <c r="B40" s="86" t="s">
        <v>483</v>
      </c>
      <c r="C40" s="167">
        <f>SUMIF('2. CONTRATACION DE PERSONAL'!C:C,'Cuadro Resumen'!$B$40:$B$56,'2. CONTRATACION DE PERSONAL'!D:D)</f>
        <v>0</v>
      </c>
      <c r="D40" s="235">
        <f>SUMIF('2. CONTRATACION DE PERSONAL'!$C:$C,'Cuadro Resumen'!$B$40:$B$56,'2. CONTRATACION DE PERSONAL'!$G:$G)</f>
        <v>0</v>
      </c>
    </row>
    <row r="41" spans="2:8" ht="18.75">
      <c r="B41" s="86" t="s">
        <v>484</v>
      </c>
      <c r="C41" s="167">
        <f>SUMIF('2. CONTRATACION DE PERSONAL'!C:C,'Cuadro Resumen'!$B$40:$B$56,'2. CONTRATACION DE PERSONAL'!D:D)</f>
        <v>0</v>
      </c>
      <c r="D41" s="235">
        <f>SUMIF('2. CONTRATACION DE PERSONAL'!$C:$C,'Cuadro Resumen'!$B$40:$B$56,'2. CONTRATACION DE PERSONAL'!$G:$G)</f>
        <v>0</v>
      </c>
    </row>
    <row r="42" spans="2:8" ht="18.75">
      <c r="B42" s="86" t="s">
        <v>485</v>
      </c>
      <c r="C42" s="167">
        <f>SUMIF('2. CONTRATACION DE PERSONAL'!C:C,'Cuadro Resumen'!$B$40:$B$56,'2. CONTRATACION DE PERSONAL'!D:D)</f>
        <v>0</v>
      </c>
      <c r="D42" s="235">
        <f>SUMIF('2. CONTRATACION DE PERSONAL'!$C:$C,'Cuadro Resumen'!$B$40:$B$56,'2. CONTRATACION DE PERSONAL'!$G:$G)</f>
        <v>0</v>
      </c>
    </row>
    <row r="43" spans="2:8" ht="18.75">
      <c r="B43" s="86" t="s">
        <v>486</v>
      </c>
      <c r="C43" s="167">
        <f>SUMIF('2. CONTRATACION DE PERSONAL'!C:C,'Cuadro Resumen'!$B$40:$B$56,'2. CONTRATACION DE PERSONAL'!D:D)</f>
        <v>0</v>
      </c>
      <c r="D43" s="235">
        <f>SUMIF('2. CONTRATACION DE PERSONAL'!$C:$C,'Cuadro Resumen'!$B$40:$B$56,'2. CONTRATACION DE PERSONAL'!$G:$G)</f>
        <v>0</v>
      </c>
    </row>
    <row r="44" spans="2:8" ht="18.75">
      <c r="B44" s="86" t="s">
        <v>487</v>
      </c>
      <c r="C44" s="167">
        <f>SUMIF('2. CONTRATACION DE PERSONAL'!C:C,'Cuadro Resumen'!$B$40:$B$56,'2. CONTRATACION DE PERSONAL'!D:D)</f>
        <v>0</v>
      </c>
      <c r="D44" s="235">
        <f>SUMIF('2. CONTRATACION DE PERSONAL'!$C:$C,'Cuadro Resumen'!$B$40:$B$56,'2. CONTRATACION DE PERSONAL'!$G:$G)</f>
        <v>0</v>
      </c>
    </row>
    <row r="45" spans="2:8" ht="18.75">
      <c r="B45" s="86" t="s">
        <v>488</v>
      </c>
      <c r="C45" s="167">
        <f>SUMIF('2. CONTRATACION DE PERSONAL'!C:C,'Cuadro Resumen'!$B$40:$B$56,'2. CONTRATACION DE PERSONAL'!D:D)</f>
        <v>0</v>
      </c>
      <c r="D45" s="235">
        <f>SUMIF('2. CONTRATACION DE PERSONAL'!$C:$C,'Cuadro Resumen'!$B$40:$B$56,'2. CONTRATACION DE PERSONAL'!$G:$G)</f>
        <v>0</v>
      </c>
    </row>
    <row r="46" spans="2:8" ht="18.75">
      <c r="B46" s="86" t="s">
        <v>489</v>
      </c>
      <c r="C46" s="167">
        <f>SUMIF('2. CONTRATACION DE PERSONAL'!C:C,'Cuadro Resumen'!$B$40:$B$56,'2. CONTRATACION DE PERSONAL'!D:D)</f>
        <v>0</v>
      </c>
      <c r="D46" s="235">
        <f>SUMIF('2. CONTRATACION DE PERSONAL'!$C:$C,'Cuadro Resumen'!$B$40:$B$56,'2. CONTRATACION DE PERSONAL'!$G:$G)</f>
        <v>0</v>
      </c>
    </row>
    <row r="47" spans="2:8" ht="18.75">
      <c r="B47" s="86" t="s">
        <v>490</v>
      </c>
      <c r="C47" s="167">
        <f>SUMIF('2. CONTRATACION DE PERSONAL'!C:C,'Cuadro Resumen'!$B$40:$B$56,'2. CONTRATACION DE PERSONAL'!D:D)</f>
        <v>0</v>
      </c>
      <c r="D47" s="235">
        <f>SUMIF('2. CONTRATACION DE PERSONAL'!$C:$C,'Cuadro Resumen'!$B$40:$B$56,'2. CONTRATACION DE PERSONAL'!$G:$G)</f>
        <v>0</v>
      </c>
    </row>
    <row r="48" spans="2:8" ht="18.75">
      <c r="B48" s="86" t="s">
        <v>491</v>
      </c>
      <c r="C48" s="167">
        <f>SUMIF('2. CONTRATACION DE PERSONAL'!C:C,'Cuadro Resumen'!$B$40:$B$56,'2. CONTRATACION DE PERSONAL'!D:D)</f>
        <v>0</v>
      </c>
      <c r="D48" s="235">
        <f>SUMIF('2. CONTRATACION DE PERSONAL'!$C:$C,'Cuadro Resumen'!$B$40:$B$56,'2. CONTRATACION DE PERSONAL'!$G:$G)</f>
        <v>0</v>
      </c>
    </row>
    <row r="49" spans="2:4" ht="18.75">
      <c r="B49" s="86" t="s">
        <v>492</v>
      </c>
      <c r="C49" s="167">
        <f>SUMIF('2. CONTRATACION DE PERSONAL'!C:C,'Cuadro Resumen'!$B$40:$B$56,'2. CONTRATACION DE PERSONAL'!D:D)</f>
        <v>0</v>
      </c>
      <c r="D49" s="235">
        <f>SUMIF('2. CONTRATACION DE PERSONAL'!$C:$C,'Cuadro Resumen'!$B$40:$B$56,'2. CONTRATACION DE PERSONAL'!$G:$G)</f>
        <v>0</v>
      </c>
    </row>
    <row r="50" spans="2:4" ht="18.75">
      <c r="B50" s="86" t="s">
        <v>493</v>
      </c>
      <c r="C50" s="167">
        <f>SUMIF('2. CONTRATACION DE PERSONAL'!C:C,'Cuadro Resumen'!$B$40:$B$56,'2. CONTRATACION DE PERSONAL'!D:D)</f>
        <v>0</v>
      </c>
      <c r="D50" s="235">
        <f>SUMIF('2. CONTRATACION DE PERSONAL'!$C:$C,'Cuadro Resumen'!$B$40:$B$56,'2. CONTRATACION DE PERSONAL'!$G:$G)</f>
        <v>0</v>
      </c>
    </row>
    <row r="51" spans="2:4" ht="18.75">
      <c r="B51" s="86" t="s">
        <v>494</v>
      </c>
      <c r="C51" s="167">
        <f>SUMIF('2. CONTRATACION DE PERSONAL'!C:C,'Cuadro Resumen'!$B$40:$B$56,'2. CONTRATACION DE PERSONAL'!D:D)</f>
        <v>0</v>
      </c>
      <c r="D51" s="235">
        <f>SUMIF('2. CONTRATACION DE PERSONAL'!$C:$C,'Cuadro Resumen'!$B$40:$B$56,'2. CONTRATACION DE PERSONAL'!$G:$G)</f>
        <v>0</v>
      </c>
    </row>
    <row r="52" spans="2:4" ht="18.75">
      <c r="B52" s="86" t="s">
        <v>495</v>
      </c>
      <c r="C52" s="167">
        <f>SUMIF('2. CONTRATACION DE PERSONAL'!C:C,'Cuadro Resumen'!$B$40:$B$56,'2. CONTRATACION DE PERSONAL'!D:D)</f>
        <v>57</v>
      </c>
      <c r="D52" s="235">
        <f>SUMIF('2. CONTRATACION DE PERSONAL'!$C:$C,'Cuadro Resumen'!$B$40:$B$56,'2. CONTRATACION DE PERSONAL'!$G:$G)</f>
        <v>1108948.6800000002</v>
      </c>
    </row>
    <row r="53" spans="2:4" ht="18.75">
      <c r="B53" s="86" t="s">
        <v>496</v>
      </c>
      <c r="C53" s="167">
        <f>SUMIF('2. CONTRATACION DE PERSONAL'!C:C,'Cuadro Resumen'!$B$40:$B$56,'2. CONTRATACION DE PERSONAL'!D:D)</f>
        <v>0</v>
      </c>
      <c r="D53" s="235">
        <f>SUMIF('2. CONTRATACION DE PERSONAL'!$C:$C,'Cuadro Resumen'!$B$40:$B$56,'2. CONTRATACION DE PERSONAL'!$G:$G)</f>
        <v>0</v>
      </c>
    </row>
    <row r="54" spans="2:4" ht="18.75">
      <c r="B54" s="82" t="s">
        <v>83</v>
      </c>
      <c r="C54" s="167">
        <f>SUMIF('2. CONTRATACION DE PERSONAL'!C:C,'Cuadro Resumen'!$B$40:$B$56,'2. CONTRATACION DE PERSONAL'!D:D)</f>
        <v>1</v>
      </c>
      <c r="D54" s="235">
        <f>SUMIF('2. CONTRATACION DE PERSONAL'!$C:$C,'Cuadro Resumen'!$B$40:$B$56,'2. CONTRATACION DE PERSONAL'!$G:$G)</f>
        <v>240000</v>
      </c>
    </row>
    <row r="55" spans="2:4" ht="18.75">
      <c r="B55" s="82" t="s">
        <v>60</v>
      </c>
      <c r="C55" s="167">
        <f>SUMIF('2. CONTRATACION DE PERSONAL'!C:C,'Cuadro Resumen'!$B$40:$B$56,'2. CONTRATACION DE PERSONAL'!D:D)</f>
        <v>2</v>
      </c>
      <c r="D55" s="235">
        <f>SUMIF('2. CONTRATACION DE PERSONAL'!$C:$C,'Cuadro Resumen'!$B$40:$B$56,'2. CONTRATACION DE PERSONAL'!$G:$G)</f>
        <v>780000</v>
      </c>
    </row>
    <row r="56" spans="2:4" ht="18.75">
      <c r="B56" s="82" t="s">
        <v>61</v>
      </c>
      <c r="C56" s="167">
        <f>SUMIF('2. CONTRATACION DE PERSONAL'!C:C,'Cuadro Resumen'!$B$40:$B$56,'2. CONTRATACION DE PERSONAL'!D:D)</f>
        <v>0</v>
      </c>
      <c r="D56" s="235">
        <f>SUMIF('2. CONTRATACION DE PERSONAL'!$C:$C,'Cuadro Resumen'!$B$40:$B$56,'2. CONTRATACION DE PERSONAL'!$G:$G)</f>
        <v>0</v>
      </c>
    </row>
    <row r="57" spans="2:4" ht="23.25">
      <c r="B57" s="84" t="s">
        <v>125</v>
      </c>
      <c r="C57" s="168">
        <f>SUBTOTAL(109,C40:C56)</f>
        <v>60</v>
      </c>
      <c r="D57" s="235">
        <f>SUM(D40:D56)</f>
        <v>2128948.6800000002</v>
      </c>
    </row>
    <row r="66" spans="2:4">
      <c r="B66" s="197" t="s">
        <v>380</v>
      </c>
    </row>
    <row r="68" spans="2:4" ht="18.75">
      <c r="B68" s="81" t="s">
        <v>21</v>
      </c>
      <c r="C68" s="81" t="s">
        <v>55</v>
      </c>
      <c r="D68" s="234" t="s">
        <v>475</v>
      </c>
    </row>
    <row r="69" spans="2:4" ht="18.75">
      <c r="B69" s="82" t="s">
        <v>63</v>
      </c>
      <c r="C69" s="83">
        <f>SUMIF('3. EQUIPO DE OFICINA'!C:C,'Cuadro Resumen'!$B$69:$B$78,'3. EQUIPO DE OFICINA'!D:D)</f>
        <v>0</v>
      </c>
      <c r="D69" s="236">
        <f>SUMIF('3. EQUIPO DE OFICINA'!$C:$C,'Cuadro Resumen'!$B$69:$B$78,'3. EQUIPO DE OFICINA'!$F:$F)</f>
        <v>0</v>
      </c>
    </row>
    <row r="70" spans="2:4" ht="18.75">
      <c r="B70" s="92" t="s">
        <v>64</v>
      </c>
      <c r="C70" s="83">
        <f>SUMIF('3. EQUIPO DE OFICINA'!C:C,'Cuadro Resumen'!$B$69:$B$78,'3. EQUIPO DE OFICINA'!D:D)</f>
        <v>0</v>
      </c>
      <c r="D70" s="236">
        <f>SUMIF('3. EQUIPO DE OFICINA'!$C:$C,'Cuadro Resumen'!$B$69:$B$78,'3. EQUIPO DE OFICINA'!$F:$F)</f>
        <v>0</v>
      </c>
    </row>
    <row r="71" spans="2:4" ht="18.75">
      <c r="B71" s="92" t="s">
        <v>65</v>
      </c>
      <c r="C71" s="83">
        <f>SUMIF('3. EQUIPO DE OFICINA'!C:C,'Cuadro Resumen'!$B$69:$B$78,'3. EQUIPO DE OFICINA'!D:D)</f>
        <v>0</v>
      </c>
      <c r="D71" s="236">
        <f>SUMIF('3. EQUIPO DE OFICINA'!$C:$C,'Cuadro Resumen'!$B$69:$B$78,'3. EQUIPO DE OFICINA'!$F:$F)</f>
        <v>0</v>
      </c>
    </row>
    <row r="72" spans="2:4" ht="18.75">
      <c r="B72" s="92" t="s">
        <v>66</v>
      </c>
      <c r="C72" s="83">
        <f>SUMIF('3. EQUIPO DE OFICINA'!C:C,'Cuadro Resumen'!$B$69:$B$78,'3. EQUIPO DE OFICINA'!D:D)</f>
        <v>0</v>
      </c>
      <c r="D72" s="236">
        <f>SUMIF('3. EQUIPO DE OFICINA'!$C:$C,'Cuadro Resumen'!$B$69:$B$78,'3. EQUIPO DE OFICINA'!$F:$F)</f>
        <v>0</v>
      </c>
    </row>
    <row r="73" spans="2:4" ht="18.75">
      <c r="B73" s="92" t="s">
        <v>67</v>
      </c>
      <c r="C73" s="83">
        <f>SUMIF('3. EQUIPO DE OFICINA'!C:C,'Cuadro Resumen'!$B$69:$B$78,'3. EQUIPO DE OFICINA'!D:D)</f>
        <v>0</v>
      </c>
      <c r="D73" s="236">
        <f>SUMIF('3. EQUIPO DE OFICINA'!$C:$C,'Cuadro Resumen'!$B$69:$B$78,'3. EQUIPO DE OFICINA'!$F:$F)</f>
        <v>0</v>
      </c>
    </row>
    <row r="74" spans="2:4" ht="18.75">
      <c r="B74" s="92" t="s">
        <v>68</v>
      </c>
      <c r="C74" s="83">
        <f>SUMIF('3. EQUIPO DE OFICINA'!C:C,'Cuadro Resumen'!$B$69:$B$78,'3. EQUIPO DE OFICINA'!D:D)</f>
        <v>0</v>
      </c>
      <c r="D74" s="236">
        <f>SUMIF('3. EQUIPO DE OFICINA'!$C:$C,'Cuadro Resumen'!$B$69:$B$78,'3. EQUIPO DE OFICINA'!$F:$F)</f>
        <v>0</v>
      </c>
    </row>
    <row r="75" spans="2:4" ht="18.75">
      <c r="B75" s="92" t="s">
        <v>69</v>
      </c>
      <c r="C75" s="83">
        <f>SUMIF('3. EQUIPO DE OFICINA'!C:C,'Cuadro Resumen'!$B$69:$B$78,'3. EQUIPO DE OFICINA'!D:D)</f>
        <v>0</v>
      </c>
      <c r="D75" s="236">
        <f>SUMIF('3. EQUIPO DE OFICINA'!$C:$C,'Cuadro Resumen'!$B$69:$B$78,'3. EQUIPO DE OFICINA'!$F:$F)</f>
        <v>0</v>
      </c>
    </row>
    <row r="76" spans="2:4" ht="18.75">
      <c r="B76" s="82" t="s">
        <v>70</v>
      </c>
      <c r="C76" s="83">
        <f>SUMIF('3. EQUIPO DE OFICINA'!C:C,'Cuadro Resumen'!$B$69:$B$78,'3. EQUIPO DE OFICINA'!D:D)</f>
        <v>0</v>
      </c>
      <c r="D76" s="236">
        <f>SUMIF('3. EQUIPO DE OFICINA'!$C:$C,'Cuadro Resumen'!$B$69:$B$78,'3. EQUIPO DE OFICINA'!$F:$F)</f>
        <v>0</v>
      </c>
    </row>
    <row r="77" spans="2:4" ht="18.75">
      <c r="B77" s="82" t="s">
        <v>71</v>
      </c>
      <c r="C77" s="83">
        <f>SUMIF('3. EQUIPO DE OFICINA'!C:C,'Cuadro Resumen'!$B$69:$B$78,'3. EQUIPO DE OFICINA'!D:D)</f>
        <v>0</v>
      </c>
      <c r="D77" s="236">
        <f>SUMIF('3. EQUIPO DE OFICINA'!$C:$C,'Cuadro Resumen'!$B$69:$B$78,'3. EQUIPO DE OFICINA'!$F:$F)</f>
        <v>0</v>
      </c>
    </row>
    <row r="78" spans="2:4" ht="18.75">
      <c r="B78" s="82" t="s">
        <v>72</v>
      </c>
      <c r="C78" s="83">
        <f>SUMIF('3. EQUIPO DE OFICINA'!C:C,'Cuadro Resumen'!$B$69:$B$78,'3. EQUIPO DE OFICINA'!D:D)</f>
        <v>0</v>
      </c>
      <c r="D78" s="236">
        <f>SUMIF('3. EQUIPO DE OFICINA'!$C:$C,'Cuadro Resumen'!$B$69:$B$78,'3. EQUIPO DE OFICINA'!$F:$F)</f>
        <v>0</v>
      </c>
    </row>
    <row r="79" spans="2:4" ht="18.75">
      <c r="B79" s="82"/>
      <c r="C79" s="83">
        <f>SUMIF('3. EQUIPO DE OFICINA'!C:C,'Cuadro Resumen'!$B$69:$B$78,'3. EQUIPO DE OFICINA'!D:D)</f>
        <v>0</v>
      </c>
      <c r="D79" s="236">
        <f>SUMIF('3. EQUIPO DE OFICINA'!$C:$C,'Cuadro Resumen'!$B$69:$B$78,'3. EQUIPO DE OFICINA'!$F:$F)</f>
        <v>0</v>
      </c>
    </row>
    <row r="80" spans="2:4" ht="23.25">
      <c r="B80" s="84" t="s">
        <v>125</v>
      </c>
      <c r="C80" s="85">
        <f>SUM(C69:C79)</f>
        <v>0</v>
      </c>
      <c r="D80" s="237">
        <f>SUM(D69:D79)</f>
        <v>0</v>
      </c>
    </row>
    <row r="83" spans="2:4">
      <c r="B83" s="197" t="s">
        <v>381</v>
      </c>
    </row>
    <row r="85" spans="2:4" ht="18.75">
      <c r="B85" s="81" t="s">
        <v>382</v>
      </c>
      <c r="C85" s="81" t="s">
        <v>55</v>
      </c>
      <c r="D85" s="234" t="s">
        <v>475</v>
      </c>
    </row>
    <row r="86" spans="2:4" ht="37.5">
      <c r="B86" s="300" t="s">
        <v>1338</v>
      </c>
      <c r="C86" s="83">
        <f>SUMIF('4. EQUIPO TECNOLÓGICOS'!C:C,'Cuadro Resumen'!$B$86:$B$102,'4. EQUIPO TECNOLÓGICOS'!D:D)</f>
        <v>0</v>
      </c>
      <c r="D86" s="83">
        <f>SUMIF('4. EQUIPO TECNOLÓGICOS'!$C:$C,'Cuadro Resumen'!$B$86:$B$102,'4. EQUIPO TECNOLÓGICOS'!F:F)</f>
        <v>0</v>
      </c>
    </row>
    <row r="87" spans="2:4" ht="18.75">
      <c r="B87" s="300" t="s">
        <v>1339</v>
      </c>
      <c r="C87" s="83">
        <f>SUMIF('4. EQUIPO TECNOLÓGICOS'!C:C,'Cuadro Resumen'!$B$86:$B$102,'4. EQUIPO TECNOLÓGICOS'!D:D)</f>
        <v>0</v>
      </c>
      <c r="D87" s="83">
        <f>SUMIF('4. EQUIPO TECNOLÓGICOS'!$C:$C,'Cuadro Resumen'!$B$86:$B$102,'4. EQUIPO TECNOLÓGICOS'!F:F)</f>
        <v>0</v>
      </c>
    </row>
    <row r="88" spans="2:4" ht="37.5">
      <c r="B88" s="300" t="s">
        <v>1337</v>
      </c>
      <c r="C88" s="83">
        <f>SUMIF('4. EQUIPO TECNOLÓGICOS'!C:C,'Cuadro Resumen'!$B$86:$B$102,'4. EQUIPO TECNOLÓGICOS'!D:D)</f>
        <v>0</v>
      </c>
      <c r="D88" s="83">
        <f>SUMIF('4. EQUIPO TECNOLÓGICOS'!$C:$C,'Cuadro Resumen'!$B$86:$B$102,'4. EQUIPO TECNOLÓGICOS'!F:F)</f>
        <v>0</v>
      </c>
    </row>
    <row r="89" spans="2:4" ht="37.5">
      <c r="B89" s="300" t="s">
        <v>1340</v>
      </c>
      <c r="C89" s="83">
        <f>SUMIF('4. EQUIPO TECNOLÓGICOS'!C:C,'Cuadro Resumen'!$B$86:$B$102,'4. EQUIPO TECNOLÓGICOS'!D:D)</f>
        <v>0</v>
      </c>
      <c r="D89" s="83">
        <f>SUMIF('4. EQUIPO TECNOLÓGICOS'!$C:$C,'Cuadro Resumen'!$B$86:$B$102,'4. EQUIPO TECNOLÓGICOS'!F:F)</f>
        <v>0</v>
      </c>
    </row>
    <row r="90" spans="2:4" ht="18.75">
      <c r="B90" s="82" t="s">
        <v>414</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0</v>
      </c>
      <c r="D91" s="83">
        <f>SUMIF('4. EQUIPO TECNOLÓGICOS'!$C:$C,'Cuadro Resumen'!$B$86:$B$102,'4. EQUIPO TECNOLÓGICOS'!F:F)</f>
        <v>0</v>
      </c>
    </row>
    <row r="92" spans="2:4" ht="18.75">
      <c r="B92" s="92" t="s">
        <v>74</v>
      </c>
      <c r="C92" s="83">
        <f>SUMIF('4. EQUIPO TECNOLÓGICOS'!C:C,'Cuadro Resumen'!$B$86:$B$102,'4. EQUIPO TECNOLÓGICOS'!D:D)</f>
        <v>0</v>
      </c>
      <c r="D92" s="83">
        <f>SUMIF('4. EQUIPO TECNOLÓGICOS'!$C:$C,'Cuadro Resumen'!$B$86:$B$102,'4. EQUIPO TECNOLÓGICOS'!F:F)</f>
        <v>0</v>
      </c>
    </row>
    <row r="93" spans="2:4" ht="18.75">
      <c r="B93" s="92" t="s">
        <v>75</v>
      </c>
      <c r="C93" s="83">
        <f>SUMIF('4. EQUIPO TECNOLÓGICOS'!C:C,'Cuadro Resumen'!$B$86:$B$102,'4. EQUIPO TECNOLÓGICOS'!D:D)</f>
        <v>0</v>
      </c>
      <c r="D93" s="83">
        <f>SUMIF('4. EQUIPO TECNOLÓGICOS'!$C:$C,'Cuadro Resumen'!$B$86:$B$102,'4. EQUIPO TECNOLÓGICOS'!F:F)</f>
        <v>0</v>
      </c>
    </row>
    <row r="94" spans="2:4" ht="18.75">
      <c r="B94" s="82" t="s">
        <v>35</v>
      </c>
      <c r="C94" s="83">
        <f>SUMIF('4. EQUIPO TECNOLÓGICOS'!C:C,'Cuadro Resumen'!$B$86:$B$102,'4. EQUIPO TECNOLÓGICOS'!D:D)</f>
        <v>0</v>
      </c>
      <c r="D94" s="83">
        <f>SUMIF('4. EQUIPO TECNOLÓGICOS'!$C:$C,'Cuadro Resumen'!$B$86:$B$102,'4. EQUIPO TECNOLÓGICOS'!F:F)</f>
        <v>0</v>
      </c>
    </row>
    <row r="95" spans="2:4" ht="18.75">
      <c r="B95" s="92" t="s">
        <v>76</v>
      </c>
      <c r="C95" s="83">
        <f>SUMIF('4. EQUIPO TECNOLÓGICOS'!C:C,'Cuadro Resumen'!$B$86:$B$102,'4. EQUIPO TECNOLÓGICOS'!D:D)</f>
        <v>0</v>
      </c>
      <c r="D95" s="83">
        <f>SUMIF('4. EQUIPO TECNOLÓGICOS'!$C:$C,'Cuadro Resumen'!$B$86:$B$102,'4. EQUIPO TECNOLÓGICOS'!F:F)</f>
        <v>0</v>
      </c>
    </row>
    <row r="96" spans="2:4" ht="18.75">
      <c r="B96" s="82" t="s">
        <v>77</v>
      </c>
      <c r="C96" s="83">
        <f>SUMIF('4. EQUIPO TECNOLÓGICOS'!C:C,'Cuadro Resumen'!$B$86:$B$102,'4. EQUIPO TECNOLÓGICOS'!D:D)</f>
        <v>0</v>
      </c>
      <c r="D96" s="83">
        <f>SUMIF('4. EQUIPO TECNOLÓGICOS'!$C:$C,'Cuadro Resumen'!$B$86:$B$102,'4. EQUIPO TECNOLÓGICOS'!F:F)</f>
        <v>0</v>
      </c>
    </row>
    <row r="97" spans="2:4" ht="18.75">
      <c r="B97" s="92" t="s">
        <v>78</v>
      </c>
      <c r="C97" s="83">
        <f>SUMIF('4. EQUIPO TECNOLÓGICOS'!C:C,'Cuadro Resumen'!$B$86:$B$102,'4. EQUIPO TECNOLÓGICOS'!D:D)</f>
        <v>0</v>
      </c>
      <c r="D97" s="83">
        <f>SUMIF('4. EQUIPO TECNOLÓGICOS'!$C:$C,'Cuadro Resumen'!$B$86:$B$102,'4. EQUIPO TECNOLÓGICOS'!F:F)</f>
        <v>0</v>
      </c>
    </row>
    <row r="98" spans="2:4" ht="18.75">
      <c r="B98" s="92" t="s">
        <v>79</v>
      </c>
      <c r="C98" s="83">
        <f>SUMIF('4. EQUIPO TECNOLÓGICOS'!C:C,'Cuadro Resumen'!$B$86:$B$102,'4. EQUIPO TECNOLÓGICOS'!D:D)</f>
        <v>0</v>
      </c>
      <c r="D98" s="83">
        <f>SUMIF('4. EQUIPO TECNOLÓGICOS'!$C:$C,'Cuadro Resumen'!$B$86:$B$102,'4. EQUIPO TECNOLÓGICOS'!F:F)</f>
        <v>0</v>
      </c>
    </row>
    <row r="99" spans="2:4" ht="18.75">
      <c r="B99" s="82" t="s">
        <v>1465</v>
      </c>
      <c r="C99" s="83">
        <f>SUMIF('4. EQUIPO TECNOLÓGICOS'!C:C,'Cuadro Resumen'!$B$86:$B$102,'4. EQUIPO TECNOLÓGICOS'!D:D)</f>
        <v>0</v>
      </c>
      <c r="D99" s="83">
        <f>SUMIF('4. EQUIPO TECNOLÓGICOS'!$C:$C,'Cuadro Resumen'!$B$86:$B$102,'4. EQUIPO TECNOLÓGICOS'!F:F)</f>
        <v>0</v>
      </c>
    </row>
    <row r="100" spans="2:4" ht="18.75">
      <c r="B100" s="92" t="s">
        <v>80</v>
      </c>
      <c r="C100" s="83">
        <f>SUMIF('4. EQUIPO TECNOLÓGICOS'!C:C,'Cuadro Resumen'!$B$86:$B$102,'4. EQUIPO TECNOLÓGICOS'!D:D)</f>
        <v>0</v>
      </c>
      <c r="D100" s="83">
        <f>SUMIF('4. EQUIPO TECNOLÓGICOS'!$C:$C,'Cuadro Resumen'!$B$86:$B$102,'4. EQUIPO TECNOLÓGICOS'!F:F)</f>
        <v>0</v>
      </c>
    </row>
    <row r="101" spans="2:4" ht="18.75">
      <c r="B101" s="92" t="s">
        <v>81</v>
      </c>
      <c r="C101" s="83">
        <f>SUMIF('4. EQUIPO TECNOLÓGICOS'!C:C,'Cuadro Resumen'!$B$86:$B$102,'4. EQUIPO TECNOLÓGICOS'!D:D)</f>
        <v>0</v>
      </c>
      <c r="D101" s="83">
        <f>SUMIF('4. EQUIPO TECNOLÓGICOS'!$C:$C,'Cuadro Resumen'!$B$86:$B$102,'4. EQUIPO TECNOLÓGICOS'!F:F)</f>
        <v>0</v>
      </c>
    </row>
    <row r="102" spans="2:4" ht="18.75">
      <c r="B102" s="92" t="s">
        <v>82</v>
      </c>
      <c r="C102" s="83">
        <f>SUMIF('4. EQUIPO TECNOLÓGICOS'!C:C,'Cuadro Resumen'!$B$86:$B$102,'4. EQUIPO TECNOLÓGICOS'!D:D)</f>
        <v>0</v>
      </c>
      <c r="D102" s="83">
        <f>SUMIF('4. EQUIPO TECNOLÓGICOS'!$C:$C,'Cuadro Resumen'!$B$86:$B$102,'4. EQUIPO TECNOLÓGICOS'!F:F)</f>
        <v>0</v>
      </c>
    </row>
    <row r="103" spans="2:4" ht="23.25">
      <c r="B103" s="84" t="s">
        <v>125</v>
      </c>
      <c r="C103" s="85">
        <f>SUM(C86:C102)</f>
        <v>0</v>
      </c>
      <c r="D103" s="85">
        <f>SUM(D86:D102)</f>
        <v>0</v>
      </c>
    </row>
    <row r="107" spans="2:4">
      <c r="B107" s="197" t="s">
        <v>473</v>
      </c>
    </row>
    <row r="128" spans="2:2">
      <c r="B128" s="197" t="s">
        <v>474</v>
      </c>
    </row>
    <row r="129" spans="2:4">
      <c r="B129" s="86" t="s">
        <v>120</v>
      </c>
      <c r="C129" s="86" t="s">
        <v>55</v>
      </c>
      <c r="D129" s="86" t="s">
        <v>475</v>
      </c>
    </row>
    <row r="130" spans="2:4">
      <c r="B130" s="86" t="s">
        <v>476</v>
      </c>
    </row>
    <row r="131" spans="2:4">
      <c r="B131" s="86" t="s">
        <v>466</v>
      </c>
    </row>
    <row r="132" spans="2:4">
      <c r="B132" s="86" t="s">
        <v>481</v>
      </c>
    </row>
    <row r="145" spans="2:2">
      <c r="B145" s="197" t="s">
        <v>482</v>
      </c>
    </row>
    <row r="196" spans="2:9" s="122" customFormat="1">
      <c r="I196" s="428"/>
    </row>
    <row r="198" spans="2:9" hidden="1">
      <c r="B198" s="563" t="s">
        <v>1481</v>
      </c>
      <c r="C198" s="563"/>
      <c r="D198" s="563"/>
      <c r="E198" s="563"/>
      <c r="F198" s="563"/>
    </row>
    <row r="199" spans="2:9" hidden="1">
      <c r="B199" s="432" t="s">
        <v>1482</v>
      </c>
      <c r="C199" s="431" t="s">
        <v>1483</v>
      </c>
      <c r="D199" s="431" t="s">
        <v>1483</v>
      </c>
      <c r="E199" s="431" t="s">
        <v>1484</v>
      </c>
      <c r="F199" s="431" t="s">
        <v>1484</v>
      </c>
    </row>
    <row r="200" spans="2:9" hidden="1">
      <c r="B200" s="430"/>
      <c r="C200" s="430" t="s">
        <v>1485</v>
      </c>
      <c r="D200" s="430" t="s">
        <v>1486</v>
      </c>
      <c r="E200" s="430" t="s">
        <v>1485</v>
      </c>
      <c r="F200" s="430" t="s">
        <v>1486</v>
      </c>
    </row>
    <row r="201" spans="2:9" hidden="1">
      <c r="B201" s="432" t="s">
        <v>3</v>
      </c>
      <c r="C201" s="429">
        <v>255</v>
      </c>
      <c r="D201" s="429">
        <v>235</v>
      </c>
      <c r="E201" s="429">
        <v>300</v>
      </c>
      <c r="F201" s="429">
        <v>280</v>
      </c>
    </row>
    <row r="202" spans="2:9" hidden="1">
      <c r="B202" s="432" t="s">
        <v>4</v>
      </c>
      <c r="C202" s="429">
        <v>225</v>
      </c>
      <c r="D202" s="429">
        <v>205</v>
      </c>
      <c r="E202" s="429">
        <v>270</v>
      </c>
      <c r="F202" s="429">
        <v>250</v>
      </c>
    </row>
    <row r="203" spans="2:9" hidden="1">
      <c r="B203" s="432" t="s">
        <v>5</v>
      </c>
      <c r="C203" s="429">
        <v>195</v>
      </c>
      <c r="D203" s="429">
        <v>180</v>
      </c>
      <c r="E203" s="429">
        <v>240</v>
      </c>
      <c r="F203" s="429">
        <v>220</v>
      </c>
    </row>
    <row r="204" spans="2:9" hidden="1">
      <c r="B204" s="432" t="s">
        <v>6</v>
      </c>
      <c r="C204" s="429">
        <v>165</v>
      </c>
      <c r="D204" s="429">
        <v>150</v>
      </c>
      <c r="E204" s="429">
        <v>210</v>
      </c>
      <c r="F204" s="429">
        <v>195</v>
      </c>
    </row>
    <row r="205" spans="2:9" hidden="1">
      <c r="B205" s="432" t="s">
        <v>1487</v>
      </c>
      <c r="C205" s="429">
        <v>145</v>
      </c>
      <c r="D205" s="429">
        <v>135</v>
      </c>
      <c r="E205" s="429">
        <v>185</v>
      </c>
      <c r="F205" s="429">
        <v>170</v>
      </c>
    </row>
    <row r="206" spans="2:9" hidden="1">
      <c r="B206" s="427"/>
      <c r="C206" s="427"/>
      <c r="D206" s="427"/>
      <c r="E206" s="427"/>
      <c r="F206" s="427"/>
    </row>
    <row r="207" spans="2:9" hidden="1">
      <c r="B207" s="564" t="s">
        <v>1488</v>
      </c>
      <c r="C207" s="564"/>
      <c r="D207" s="564"/>
      <c r="E207" s="455">
        <f>C20</f>
        <v>21.981300000000001</v>
      </c>
      <c r="F207" s="455" t="str">
        <f>D20</f>
        <v>Martes, 25 de Agosto del 2015 Fuente el BCH</v>
      </c>
    </row>
    <row r="208" spans="2:9" hidden="1">
      <c r="B208" s="427"/>
      <c r="C208" s="427"/>
      <c r="D208" s="427"/>
      <c r="E208" s="427"/>
      <c r="F208" s="427"/>
    </row>
    <row r="209" spans="2:9" hidden="1">
      <c r="B209" s="427"/>
      <c r="C209" s="427"/>
      <c r="D209" s="427"/>
      <c r="E209" s="427"/>
      <c r="F209" s="427"/>
    </row>
    <row r="210" spans="2:9" hidden="1">
      <c r="B210" s="563" t="s">
        <v>1481</v>
      </c>
      <c r="C210" s="563"/>
      <c r="D210" s="563"/>
      <c r="E210" s="563"/>
      <c r="F210" s="563"/>
    </row>
    <row r="211" spans="2:9" hidden="1">
      <c r="B211" s="432" t="s">
        <v>1482</v>
      </c>
      <c r="C211" s="431" t="s">
        <v>1483</v>
      </c>
      <c r="D211" s="431" t="s">
        <v>1483</v>
      </c>
      <c r="E211" s="431" t="s">
        <v>1484</v>
      </c>
      <c r="F211" s="431" t="s">
        <v>1484</v>
      </c>
    </row>
    <row r="212" spans="2:9" hidden="1">
      <c r="B212" s="430"/>
      <c r="C212" s="430" t="s">
        <v>1485</v>
      </c>
      <c r="D212" s="430" t="s">
        <v>1486</v>
      </c>
      <c r="E212" s="430" t="s">
        <v>1485</v>
      </c>
      <c r="F212" s="430" t="s">
        <v>1486</v>
      </c>
    </row>
    <row r="213" spans="2:9" hidden="1">
      <c r="B213" s="432" t="s">
        <v>3</v>
      </c>
      <c r="C213" s="433">
        <f>+C201*E207</f>
        <v>5605.2314999999999</v>
      </c>
      <c r="D213" s="434">
        <f>+D201*E207</f>
        <v>5165.6055000000006</v>
      </c>
      <c r="E213" s="434">
        <f>+E201*E207</f>
        <v>6594.39</v>
      </c>
      <c r="F213" s="434">
        <f>+F201*E207</f>
        <v>6154.7640000000001</v>
      </c>
    </row>
    <row r="214" spans="2:9" hidden="1">
      <c r="B214" s="432" t="s">
        <v>4</v>
      </c>
      <c r="C214" s="433">
        <f>+C202*E207</f>
        <v>4945.7925000000005</v>
      </c>
      <c r="D214" s="434">
        <f>+D202*E207</f>
        <v>4506.1665000000003</v>
      </c>
      <c r="E214" s="434">
        <f>+E202*E207</f>
        <v>5934.951</v>
      </c>
      <c r="F214" s="434">
        <f>+F202*E207</f>
        <v>5495.3249999999998</v>
      </c>
    </row>
    <row r="215" spans="2:9" hidden="1">
      <c r="B215" s="432" t="s">
        <v>5</v>
      </c>
      <c r="C215" s="433">
        <f>+C203*E207</f>
        <v>4286.3535000000002</v>
      </c>
      <c r="D215" s="434">
        <f>+D203*E207</f>
        <v>3956.634</v>
      </c>
      <c r="E215" s="434">
        <f>+E203*E207</f>
        <v>5275.5120000000006</v>
      </c>
      <c r="F215" s="434">
        <f>+F203*E207</f>
        <v>4835.8860000000004</v>
      </c>
    </row>
    <row r="216" spans="2:9" hidden="1">
      <c r="B216" s="432" t="s">
        <v>6</v>
      </c>
      <c r="C216" s="433">
        <f>+C204*E207</f>
        <v>3626.9145000000003</v>
      </c>
      <c r="D216" s="434">
        <f>+D204*E207</f>
        <v>3297.1950000000002</v>
      </c>
      <c r="E216" s="434">
        <f>+E204*E207</f>
        <v>4616.0730000000003</v>
      </c>
      <c r="F216" s="434">
        <f>+F204*E207</f>
        <v>4286.3535000000002</v>
      </c>
    </row>
    <row r="217" spans="2:9" hidden="1">
      <c r="B217" s="432" t="s">
        <v>1487</v>
      </c>
      <c r="C217" s="433">
        <f>+C205*E207</f>
        <v>3187.2885000000001</v>
      </c>
      <c r="D217" s="434">
        <f>+D205*E207</f>
        <v>2967.4755</v>
      </c>
      <c r="E217" s="434">
        <f>+E205*E207</f>
        <v>4066.5405000000001</v>
      </c>
      <c r="F217" s="434">
        <f>+F205*E207</f>
        <v>3736.8210000000004</v>
      </c>
    </row>
    <row r="218" spans="2:9" hidden="1"/>
    <row r="220" spans="2:9" s="122" customFormat="1">
      <c r="I220" s="428"/>
    </row>
  </sheetData>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sheetPr>
    <tabColor rgb="FFCCCCFF"/>
  </sheetPr>
  <dimension ref="A1:U29"/>
  <sheetViews>
    <sheetView zoomScale="50" zoomScaleNormal="50" workbookViewId="0">
      <pane ySplit="6" topLeftCell="A24" activePane="bottomLeft" state="frozen"/>
      <selection activeCell="A7" sqref="A7"/>
      <selection pane="bottomLeft" activeCell="G17" sqref="G17"/>
    </sheetView>
  </sheetViews>
  <sheetFormatPr baseColWidth="10" defaultRowHeight="15"/>
  <cols>
    <col min="1" max="1" width="37.140625" customWidth="1"/>
    <col min="2" max="2" width="44.140625" customWidth="1"/>
    <col min="3" max="6" width="27.42578125" customWidth="1"/>
    <col min="7" max="7" width="15.28515625" customWidth="1"/>
    <col min="8" max="8" width="13.7109375" style="231" bestFit="1" customWidth="1"/>
    <col min="9" max="9" width="15.28515625" customWidth="1"/>
    <col min="10" max="10" width="18.85546875" style="231" customWidth="1"/>
    <col min="12" max="12" width="13.7109375" style="231" bestFit="1" customWidth="1"/>
    <col min="14" max="14" width="13.7109375" style="231" bestFit="1" customWidth="1"/>
    <col min="15" max="15" width="15.28515625" customWidth="1"/>
    <col min="16" max="16" width="18.28515625" style="231" customWidth="1"/>
    <col min="17" max="17" width="14.140625" hidden="1" customWidth="1"/>
    <col min="18" max="18" width="32.85546875" customWidth="1"/>
    <col min="19" max="19" width="28.7109375" customWidth="1"/>
    <col min="20" max="20" width="30.5703125" customWidth="1"/>
    <col min="21" max="21" width="24.7109375" customWidth="1"/>
  </cols>
  <sheetData>
    <row r="1" spans="1:21" ht="18.75">
      <c r="B1" s="278"/>
      <c r="C1" s="278"/>
      <c r="D1" s="278"/>
      <c r="E1" s="278"/>
      <c r="F1" s="278"/>
      <c r="G1" s="278" t="s">
        <v>1405</v>
      </c>
      <c r="J1" s="278"/>
      <c r="K1" s="278"/>
      <c r="L1" s="278"/>
      <c r="M1" s="278"/>
      <c r="N1" s="278"/>
      <c r="O1" s="278"/>
      <c r="P1" s="278"/>
      <c r="Q1" s="278"/>
      <c r="R1" s="278"/>
      <c r="S1" s="278"/>
      <c r="T1" s="278"/>
      <c r="U1" s="278"/>
    </row>
    <row r="2" spans="1:21" ht="18.75">
      <c r="A2" s="264" t="s">
        <v>1347</v>
      </c>
      <c r="B2" s="278"/>
      <c r="C2" s="278"/>
      <c r="D2" s="278"/>
      <c r="E2" s="278"/>
      <c r="F2" s="278"/>
      <c r="G2" s="278"/>
      <c r="J2" s="278"/>
      <c r="K2" s="278"/>
      <c r="L2" s="278"/>
      <c r="M2" s="278"/>
      <c r="N2" s="278"/>
      <c r="O2" s="278"/>
      <c r="P2" s="278"/>
      <c r="Q2" s="278"/>
      <c r="R2" s="278"/>
      <c r="S2" s="278"/>
      <c r="T2" s="278"/>
      <c r="U2" s="278"/>
    </row>
    <row r="3" spans="1:21">
      <c r="A3" s="610" t="s">
        <v>1406</v>
      </c>
      <c r="B3" s="610"/>
      <c r="C3" s="610"/>
      <c r="D3" s="610"/>
      <c r="E3" s="610"/>
      <c r="F3" s="610"/>
      <c r="G3" s="610"/>
      <c r="H3" s="610"/>
      <c r="I3" s="610"/>
      <c r="J3" s="610"/>
      <c r="K3" s="610"/>
      <c r="L3" s="610"/>
      <c r="M3" s="610"/>
      <c r="N3" s="610"/>
      <c r="O3" s="610"/>
      <c r="P3" s="610"/>
      <c r="Q3" s="610"/>
      <c r="R3" s="610"/>
      <c r="S3" s="610"/>
      <c r="T3" s="610"/>
      <c r="U3" s="610"/>
    </row>
    <row r="4" spans="1:21" ht="15" customHeight="1">
      <c r="A4" s="568" t="s">
        <v>97</v>
      </c>
      <c r="B4" s="570" t="s">
        <v>111</v>
      </c>
      <c r="C4" s="577" t="s">
        <v>86</v>
      </c>
      <c r="D4" s="577" t="s">
        <v>87</v>
      </c>
      <c r="E4" s="577" t="s">
        <v>392</v>
      </c>
      <c r="F4" s="577" t="s">
        <v>88</v>
      </c>
      <c r="G4" s="580" t="s">
        <v>100</v>
      </c>
      <c r="H4" s="582"/>
      <c r="I4" s="582"/>
      <c r="J4" s="582"/>
      <c r="K4" s="582"/>
      <c r="L4" s="582"/>
      <c r="M4" s="582"/>
      <c r="N4" s="581"/>
      <c r="O4" s="586" t="s">
        <v>101</v>
      </c>
      <c r="P4" s="587"/>
      <c r="Q4" s="570" t="s">
        <v>102</v>
      </c>
      <c r="R4" s="570" t="s">
        <v>103</v>
      </c>
      <c r="S4" s="570" t="s">
        <v>110</v>
      </c>
      <c r="T4" s="570" t="s">
        <v>109</v>
      </c>
      <c r="U4" s="583" t="s">
        <v>89</v>
      </c>
    </row>
    <row r="5" spans="1:21" ht="15" customHeight="1">
      <c r="A5" s="568"/>
      <c r="B5" s="568"/>
      <c r="C5" s="578"/>
      <c r="D5" s="578"/>
      <c r="E5" s="578"/>
      <c r="F5" s="578"/>
      <c r="G5" s="580" t="s">
        <v>104</v>
      </c>
      <c r="H5" s="581"/>
      <c r="I5" s="580" t="s">
        <v>105</v>
      </c>
      <c r="J5" s="581"/>
      <c r="K5" s="580" t="s">
        <v>106</v>
      </c>
      <c r="L5" s="581"/>
      <c r="M5" s="580" t="s">
        <v>107</v>
      </c>
      <c r="N5" s="581"/>
      <c r="O5" s="588"/>
      <c r="P5" s="589"/>
      <c r="Q5" s="568"/>
      <c r="R5" s="568"/>
      <c r="S5" s="568"/>
      <c r="T5" s="568"/>
      <c r="U5" s="584"/>
    </row>
    <row r="6" spans="1:21" ht="25.5">
      <c r="A6" s="569"/>
      <c r="B6" s="569"/>
      <c r="C6" s="579"/>
      <c r="D6" s="579"/>
      <c r="E6" s="579"/>
      <c r="F6" s="579"/>
      <c r="G6" s="419" t="s">
        <v>108</v>
      </c>
      <c r="H6" s="419" t="s">
        <v>12</v>
      </c>
      <c r="I6" s="419" t="s">
        <v>108</v>
      </c>
      <c r="J6" s="419" t="s">
        <v>12</v>
      </c>
      <c r="K6" s="419" t="s">
        <v>108</v>
      </c>
      <c r="L6" s="419" t="s">
        <v>12</v>
      </c>
      <c r="M6" s="419" t="s">
        <v>108</v>
      </c>
      <c r="N6" s="419" t="s">
        <v>12</v>
      </c>
      <c r="O6" s="419" t="s">
        <v>108</v>
      </c>
      <c r="P6" s="419" t="s">
        <v>12</v>
      </c>
      <c r="Q6" s="569"/>
      <c r="R6" s="569"/>
      <c r="S6" s="569"/>
      <c r="T6" s="569"/>
      <c r="U6" s="585"/>
    </row>
    <row r="7" spans="1:21" s="349" customFormat="1" ht="15.75">
      <c r="A7" s="420"/>
      <c r="B7" s="421"/>
      <c r="C7" s="422"/>
      <c r="D7" s="422"/>
      <c r="E7" s="423"/>
      <c r="F7" s="422"/>
      <c r="G7" s="424"/>
      <c r="H7" s="424"/>
      <c r="I7" s="424"/>
      <c r="J7" s="424"/>
      <c r="K7" s="424"/>
      <c r="L7" s="424"/>
      <c r="M7" s="424"/>
      <c r="N7" s="424"/>
      <c r="O7" s="424"/>
      <c r="P7" s="424"/>
      <c r="Q7" s="425"/>
      <c r="R7" s="425"/>
      <c r="S7" s="425"/>
      <c r="T7" s="425"/>
      <c r="U7" s="426"/>
    </row>
    <row r="8" spans="1:21" ht="178.5" customHeight="1">
      <c r="A8" s="608" t="s">
        <v>1406</v>
      </c>
      <c r="B8" s="608" t="s">
        <v>1407</v>
      </c>
      <c r="C8" s="498" t="s">
        <v>2291</v>
      </c>
      <c r="D8" s="498" t="s">
        <v>2292</v>
      </c>
      <c r="E8" s="274" t="s">
        <v>1589</v>
      </c>
      <c r="F8" s="275" t="s">
        <v>2293</v>
      </c>
      <c r="G8" s="499">
        <v>0.25</v>
      </c>
      <c r="H8" s="344">
        <v>0</v>
      </c>
      <c r="I8" s="499">
        <v>0.25</v>
      </c>
      <c r="J8" s="344"/>
      <c r="K8" s="499">
        <v>0.25</v>
      </c>
      <c r="L8" s="344"/>
      <c r="M8" s="499">
        <v>0.25</v>
      </c>
      <c r="N8" s="344">
        <v>0</v>
      </c>
      <c r="O8" s="380">
        <f>G8+I8+K8+M8</f>
        <v>1</v>
      </c>
      <c r="P8" s="381">
        <f>H8+J8+L8+N8</f>
        <v>0</v>
      </c>
      <c r="Q8" s="275"/>
      <c r="R8" s="275" t="s">
        <v>2294</v>
      </c>
      <c r="S8" s="275" t="s">
        <v>2295</v>
      </c>
      <c r="T8" s="275" t="s">
        <v>1807</v>
      </c>
      <c r="U8" s="275" t="s">
        <v>1696</v>
      </c>
    </row>
    <row r="9" spans="1:21" ht="198.75" customHeight="1">
      <c r="A9" s="609"/>
      <c r="B9" s="609"/>
      <c r="C9" s="498" t="s">
        <v>2296</v>
      </c>
      <c r="D9" s="498" t="s">
        <v>2297</v>
      </c>
      <c r="E9" s="274" t="s">
        <v>1590</v>
      </c>
      <c r="F9" s="275" t="s">
        <v>1808</v>
      </c>
      <c r="G9" s="499">
        <v>0.25</v>
      </c>
      <c r="H9" s="344">
        <v>0</v>
      </c>
      <c r="I9" s="499">
        <v>0.25</v>
      </c>
      <c r="J9" s="344"/>
      <c r="K9" s="499">
        <v>0.25</v>
      </c>
      <c r="L9" s="344">
        <v>0</v>
      </c>
      <c r="M9" s="499">
        <v>0.25</v>
      </c>
      <c r="N9" s="344">
        <v>0</v>
      </c>
      <c r="O9" s="380">
        <f t="shared" ref="O9:O10" si="0">G9+I9+K9+M9</f>
        <v>1</v>
      </c>
      <c r="P9" s="381">
        <f t="shared" ref="P9:P10" si="1">H9+J9+L9+N9</f>
        <v>0</v>
      </c>
      <c r="Q9" s="275"/>
      <c r="R9" s="275" t="s">
        <v>2298</v>
      </c>
      <c r="S9" s="275" t="s">
        <v>1809</v>
      </c>
      <c r="T9" s="275" t="s">
        <v>1810</v>
      </c>
      <c r="U9" s="275" t="s">
        <v>1811</v>
      </c>
    </row>
    <row r="10" spans="1:21" ht="15.75" hidden="1">
      <c r="A10" s="611"/>
      <c r="B10" s="611"/>
      <c r="C10" s="274"/>
      <c r="D10" s="274"/>
      <c r="E10" s="274"/>
      <c r="F10" s="275"/>
      <c r="G10" s="275"/>
      <c r="H10" s="344"/>
      <c r="I10" s="275"/>
      <c r="J10" s="344"/>
      <c r="K10" s="275"/>
      <c r="L10" s="344"/>
      <c r="M10" s="275"/>
      <c r="N10" s="344"/>
      <c r="O10" s="380">
        <f t="shared" si="0"/>
        <v>0</v>
      </c>
      <c r="P10" s="381">
        <f t="shared" si="1"/>
        <v>0</v>
      </c>
      <c r="Q10" s="275"/>
      <c r="R10" s="275"/>
      <c r="S10" s="275"/>
      <c r="T10" s="275"/>
      <c r="U10" s="275"/>
    </row>
    <row r="11" spans="1:21" ht="15.75">
      <c r="A11" s="286"/>
      <c r="B11" s="287"/>
      <c r="C11" s="286" t="s">
        <v>1404</v>
      </c>
      <c r="D11" s="287"/>
      <c r="E11" s="287"/>
      <c r="F11" s="288"/>
      <c r="G11" s="276">
        <f t="shared" ref="G11:P11" si="2">SUM(G8:G10)</f>
        <v>0.5</v>
      </c>
      <c r="H11" s="277">
        <f t="shared" si="2"/>
        <v>0</v>
      </c>
      <c r="I11" s="276">
        <f t="shared" si="2"/>
        <v>0.5</v>
      </c>
      <c r="J11" s="277">
        <f t="shared" si="2"/>
        <v>0</v>
      </c>
      <c r="K11" s="276">
        <f t="shared" si="2"/>
        <v>0.5</v>
      </c>
      <c r="L11" s="277">
        <f t="shared" si="2"/>
        <v>0</v>
      </c>
      <c r="M11" s="276">
        <f t="shared" si="2"/>
        <v>0.5</v>
      </c>
      <c r="N11" s="277">
        <f t="shared" si="2"/>
        <v>0</v>
      </c>
      <c r="O11" s="277">
        <f t="shared" si="2"/>
        <v>2</v>
      </c>
      <c r="P11" s="277">
        <f t="shared" si="2"/>
        <v>0</v>
      </c>
      <c r="Q11" s="258"/>
      <c r="R11" s="258"/>
      <c r="S11" s="258"/>
      <c r="T11" s="258"/>
      <c r="U11" s="258"/>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10"/>
    <mergeCell ref="A8:A1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sheetPr>
    <tabColor rgb="FFFF0000"/>
  </sheetPr>
  <dimension ref="A1:U35"/>
  <sheetViews>
    <sheetView zoomScale="50" zoomScaleNormal="50" workbookViewId="0">
      <pane ySplit="6" topLeftCell="A7" activePane="bottomLeft" state="frozen"/>
      <selection activeCell="A7" sqref="A7"/>
      <selection pane="bottomLeft" activeCell="F8" sqref="F8"/>
    </sheetView>
  </sheetViews>
  <sheetFormatPr baseColWidth="10" defaultRowHeight="15"/>
  <cols>
    <col min="1" max="1" width="21.7109375" style="349" customWidth="1"/>
    <col min="2" max="2" width="67" style="349" customWidth="1"/>
    <col min="3" max="3" width="31.140625" style="349" customWidth="1"/>
    <col min="4" max="5" width="27.42578125" style="349" customWidth="1"/>
    <col min="6" max="6" width="37.140625" style="349" customWidth="1"/>
    <col min="7" max="7" width="19" style="349" customWidth="1"/>
    <col min="8" max="8" width="13.7109375" style="231" bestFit="1" customWidth="1"/>
    <col min="9" max="9" width="17.85546875" style="349" customWidth="1"/>
    <col min="10" max="10" width="18.85546875" style="231" customWidth="1"/>
    <col min="11" max="11" width="17.140625" style="349" customWidth="1"/>
    <col min="12" max="12" width="13.7109375" style="231" bestFit="1" customWidth="1"/>
    <col min="13" max="13" width="20.28515625" style="349" customWidth="1"/>
    <col min="14" max="14" width="13.7109375" style="231" bestFit="1" customWidth="1"/>
    <col min="15" max="15" width="20.42578125" style="349" customWidth="1"/>
    <col min="16" max="16" width="18.28515625" style="231" customWidth="1"/>
    <col min="17" max="17" width="14.140625" style="349" hidden="1" customWidth="1"/>
    <col min="18" max="18" width="38.140625" style="349" customWidth="1"/>
    <col min="19" max="19" width="21.5703125" style="349" customWidth="1"/>
    <col min="20" max="20" width="23.85546875" style="349" customWidth="1"/>
    <col min="21" max="21" width="28.7109375" style="349" customWidth="1"/>
    <col min="22" max="16384" width="11.42578125" style="349"/>
  </cols>
  <sheetData>
    <row r="1" spans="1:21" ht="18.75">
      <c r="B1" s="278"/>
      <c r="C1" s="278"/>
      <c r="D1" s="278"/>
      <c r="E1" s="278"/>
      <c r="F1" s="278"/>
      <c r="G1" s="278" t="s">
        <v>1447</v>
      </c>
      <c r="J1" s="278"/>
      <c r="K1" s="278"/>
      <c r="L1" s="278"/>
      <c r="M1" s="278"/>
      <c r="N1" s="278"/>
      <c r="O1" s="278"/>
      <c r="P1" s="278"/>
      <c r="Q1" s="278"/>
      <c r="R1" s="278"/>
      <c r="S1" s="278"/>
      <c r="T1" s="278"/>
      <c r="U1" s="278"/>
    </row>
    <row r="2" spans="1:21" ht="18.75">
      <c r="A2" s="264" t="s">
        <v>1347</v>
      </c>
      <c r="B2" s="278"/>
      <c r="C2" s="278"/>
      <c r="D2" s="278"/>
      <c r="E2" s="278"/>
      <c r="F2" s="278"/>
      <c r="G2" s="278"/>
      <c r="J2" s="278"/>
      <c r="K2" s="278"/>
      <c r="L2" s="278"/>
      <c r="M2" s="278"/>
      <c r="N2" s="278"/>
      <c r="O2" s="278"/>
      <c r="P2" s="278"/>
      <c r="Q2" s="278"/>
      <c r="R2" s="278"/>
      <c r="S2" s="278"/>
      <c r="T2" s="278"/>
      <c r="U2" s="278"/>
    </row>
    <row r="3" spans="1:21">
      <c r="A3" s="610" t="s">
        <v>1446</v>
      </c>
      <c r="B3" s="610"/>
      <c r="C3" s="610"/>
      <c r="D3" s="610"/>
      <c r="E3" s="610"/>
      <c r="F3" s="610"/>
      <c r="G3" s="610"/>
      <c r="H3" s="610"/>
      <c r="I3" s="610"/>
      <c r="J3" s="610"/>
      <c r="K3" s="610"/>
      <c r="L3" s="610"/>
      <c r="M3" s="610"/>
      <c r="N3" s="610"/>
      <c r="O3" s="610"/>
      <c r="P3" s="610"/>
      <c r="Q3" s="610"/>
      <c r="R3" s="610"/>
      <c r="S3" s="610"/>
      <c r="T3" s="610"/>
      <c r="U3" s="610"/>
    </row>
    <row r="4" spans="1:21" ht="15" customHeight="1">
      <c r="A4" s="568" t="s">
        <v>97</v>
      </c>
      <c r="B4" s="570" t="s">
        <v>111</v>
      </c>
      <c r="C4" s="577" t="s">
        <v>86</v>
      </c>
      <c r="D4" s="577" t="s">
        <v>87</v>
      </c>
      <c r="E4" s="577" t="s">
        <v>392</v>
      </c>
      <c r="F4" s="577" t="s">
        <v>88</v>
      </c>
      <c r="G4" s="580" t="s">
        <v>100</v>
      </c>
      <c r="H4" s="582"/>
      <c r="I4" s="582"/>
      <c r="J4" s="582"/>
      <c r="K4" s="582"/>
      <c r="L4" s="582"/>
      <c r="M4" s="582"/>
      <c r="N4" s="581"/>
      <c r="O4" s="586" t="s">
        <v>101</v>
      </c>
      <c r="P4" s="587"/>
      <c r="Q4" s="570" t="s">
        <v>102</v>
      </c>
      <c r="R4" s="570" t="s">
        <v>103</v>
      </c>
      <c r="S4" s="570" t="s">
        <v>110</v>
      </c>
      <c r="T4" s="570" t="s">
        <v>109</v>
      </c>
      <c r="U4" s="583" t="s">
        <v>89</v>
      </c>
    </row>
    <row r="5" spans="1:21" ht="15" customHeight="1">
      <c r="A5" s="568"/>
      <c r="B5" s="568"/>
      <c r="C5" s="578"/>
      <c r="D5" s="578"/>
      <c r="E5" s="578"/>
      <c r="F5" s="578"/>
      <c r="G5" s="580" t="s">
        <v>104</v>
      </c>
      <c r="H5" s="581"/>
      <c r="I5" s="580" t="s">
        <v>105</v>
      </c>
      <c r="J5" s="581"/>
      <c r="K5" s="580" t="s">
        <v>106</v>
      </c>
      <c r="L5" s="581"/>
      <c r="M5" s="580" t="s">
        <v>107</v>
      </c>
      <c r="N5" s="581"/>
      <c r="O5" s="588"/>
      <c r="P5" s="589"/>
      <c r="Q5" s="568"/>
      <c r="R5" s="568"/>
      <c r="S5" s="568"/>
      <c r="T5" s="568"/>
      <c r="U5" s="584"/>
    </row>
    <row r="6" spans="1:21" ht="25.5">
      <c r="A6" s="569"/>
      <c r="B6" s="569"/>
      <c r="C6" s="579"/>
      <c r="D6" s="579"/>
      <c r="E6" s="579"/>
      <c r="F6" s="579"/>
      <c r="G6" s="419" t="s">
        <v>108</v>
      </c>
      <c r="H6" s="419" t="s">
        <v>12</v>
      </c>
      <c r="I6" s="419" t="s">
        <v>108</v>
      </c>
      <c r="J6" s="419" t="s">
        <v>12</v>
      </c>
      <c r="K6" s="419" t="s">
        <v>108</v>
      </c>
      <c r="L6" s="419" t="s">
        <v>12</v>
      </c>
      <c r="M6" s="419" t="s">
        <v>108</v>
      </c>
      <c r="N6" s="419" t="s">
        <v>12</v>
      </c>
      <c r="O6" s="419" t="s">
        <v>108</v>
      </c>
      <c r="P6" s="419" t="s">
        <v>12</v>
      </c>
      <c r="Q6" s="569"/>
      <c r="R6" s="569"/>
      <c r="S6" s="569"/>
      <c r="T6" s="569"/>
      <c r="U6" s="585"/>
    </row>
    <row r="7" spans="1:21" ht="15.75">
      <c r="A7" s="420"/>
      <c r="B7" s="421"/>
      <c r="C7" s="422"/>
      <c r="D7" s="422"/>
      <c r="E7" s="423"/>
      <c r="F7" s="422"/>
      <c r="G7" s="424"/>
      <c r="H7" s="424"/>
      <c r="I7" s="424"/>
      <c r="J7" s="424"/>
      <c r="K7" s="424"/>
      <c r="L7" s="424"/>
      <c r="M7" s="424"/>
      <c r="N7" s="424"/>
      <c r="O7" s="424"/>
      <c r="P7" s="424"/>
      <c r="Q7" s="425"/>
      <c r="R7" s="425"/>
      <c r="S7" s="425"/>
      <c r="T7" s="425"/>
      <c r="U7" s="426"/>
    </row>
    <row r="8" spans="1:21" ht="128.25" customHeight="1">
      <c r="A8" s="608" t="s">
        <v>1441</v>
      </c>
      <c r="B8" s="612" t="s">
        <v>1440</v>
      </c>
      <c r="C8" s="632" t="s">
        <v>1812</v>
      </c>
      <c r="D8" s="632" t="s">
        <v>1814</v>
      </c>
      <c r="E8" s="274" t="s">
        <v>1591</v>
      </c>
      <c r="F8" s="275" t="s">
        <v>1592</v>
      </c>
      <c r="G8" s="499">
        <v>0.25</v>
      </c>
      <c r="H8" s="344"/>
      <c r="I8" s="499">
        <v>0.25</v>
      </c>
      <c r="J8" s="344"/>
      <c r="K8" s="499">
        <v>0.25</v>
      </c>
      <c r="L8" s="344"/>
      <c r="M8" s="499">
        <v>0.25</v>
      </c>
      <c r="N8" s="344"/>
      <c r="O8" s="382">
        <f t="shared" ref="O8:O12" si="0">G8+I8+K8+M8</f>
        <v>1</v>
      </c>
      <c r="P8" s="381">
        <f t="shared" ref="P8:P12" si="1">H8+J8+L8+N8</f>
        <v>0</v>
      </c>
      <c r="Q8" s="275"/>
      <c r="R8" s="275" t="s">
        <v>1832</v>
      </c>
      <c r="S8" s="275" t="s">
        <v>2240</v>
      </c>
      <c r="T8" s="275" t="s">
        <v>2241</v>
      </c>
      <c r="U8" s="275" t="s">
        <v>1854</v>
      </c>
    </row>
    <row r="9" spans="1:21" ht="95.25" customHeight="1">
      <c r="A9" s="609"/>
      <c r="B9" s="612"/>
      <c r="C9" s="632" t="s">
        <v>1815</v>
      </c>
      <c r="D9" s="632" t="s">
        <v>1813</v>
      </c>
      <c r="E9" s="274" t="s">
        <v>1593</v>
      </c>
      <c r="F9" s="275" t="s">
        <v>1594</v>
      </c>
      <c r="G9" s="499">
        <v>0.25</v>
      </c>
      <c r="H9" s="344"/>
      <c r="I9" s="499">
        <v>0.25</v>
      </c>
      <c r="J9" s="344"/>
      <c r="K9" s="499">
        <v>0.25</v>
      </c>
      <c r="L9" s="344"/>
      <c r="M9" s="499">
        <v>0.25</v>
      </c>
      <c r="N9" s="344"/>
      <c r="O9" s="382">
        <f t="shared" si="0"/>
        <v>1</v>
      </c>
      <c r="P9" s="381">
        <f t="shared" si="1"/>
        <v>0</v>
      </c>
      <c r="Q9" s="275"/>
      <c r="R9" s="275" t="s">
        <v>1833</v>
      </c>
      <c r="S9" s="275" t="s">
        <v>2240</v>
      </c>
      <c r="T9" s="275" t="s">
        <v>2241</v>
      </c>
      <c r="U9" s="275" t="s">
        <v>1854</v>
      </c>
    </row>
    <row r="10" spans="1:21" ht="115.5" customHeight="1">
      <c r="A10" s="609"/>
      <c r="B10" s="612" t="s">
        <v>1445</v>
      </c>
      <c r="C10" s="632" t="s">
        <v>1831</v>
      </c>
      <c r="D10" s="632" t="s">
        <v>1823</v>
      </c>
      <c r="E10" s="274" t="s">
        <v>1595</v>
      </c>
      <c r="F10" s="275" t="s">
        <v>1603</v>
      </c>
      <c r="G10" s="499">
        <v>0.25</v>
      </c>
      <c r="H10" s="344">
        <v>0</v>
      </c>
      <c r="I10" s="499">
        <v>0.25</v>
      </c>
      <c r="J10" s="344">
        <v>0</v>
      </c>
      <c r="K10" s="499">
        <v>0.25</v>
      </c>
      <c r="L10" s="344">
        <v>0</v>
      </c>
      <c r="M10" s="499">
        <v>0.25</v>
      </c>
      <c r="N10" s="344">
        <v>0</v>
      </c>
      <c r="O10" s="382">
        <f t="shared" si="0"/>
        <v>1</v>
      </c>
      <c r="P10" s="381">
        <f t="shared" si="1"/>
        <v>0</v>
      </c>
      <c r="Q10" s="275"/>
      <c r="R10" s="275" t="s">
        <v>1834</v>
      </c>
      <c r="S10" s="275" t="s">
        <v>1852</v>
      </c>
      <c r="T10" s="275" t="s">
        <v>1853</v>
      </c>
      <c r="U10" s="275" t="s">
        <v>1854</v>
      </c>
    </row>
    <row r="11" spans="1:21" ht="105.75" customHeight="1">
      <c r="A11" s="609"/>
      <c r="B11" s="612"/>
      <c r="C11" s="632" t="s">
        <v>1829</v>
      </c>
      <c r="D11" s="632" t="s">
        <v>1827</v>
      </c>
      <c r="E11" s="274" t="s">
        <v>1601</v>
      </c>
      <c r="F11" s="275" t="s">
        <v>1602</v>
      </c>
      <c r="G11" s="499">
        <v>0.25</v>
      </c>
      <c r="H11" s="344">
        <v>0</v>
      </c>
      <c r="I11" s="499">
        <v>0.25</v>
      </c>
      <c r="J11" s="344">
        <v>0</v>
      </c>
      <c r="K11" s="499">
        <v>0.25</v>
      </c>
      <c r="L11" s="344">
        <v>0</v>
      </c>
      <c r="M11" s="499">
        <v>0.25</v>
      </c>
      <c r="N11" s="344">
        <v>0</v>
      </c>
      <c r="O11" s="382">
        <f t="shared" si="0"/>
        <v>1</v>
      </c>
      <c r="P11" s="381">
        <f t="shared" si="1"/>
        <v>0</v>
      </c>
      <c r="Q11" s="275"/>
      <c r="R11" s="275" t="s">
        <v>1835</v>
      </c>
      <c r="S11" s="275" t="s">
        <v>1851</v>
      </c>
      <c r="T11" s="275" t="s">
        <v>1853</v>
      </c>
      <c r="U11" s="275" t="s">
        <v>1854</v>
      </c>
    </row>
    <row r="12" spans="1:21" ht="110.25" customHeight="1">
      <c r="A12" s="609"/>
      <c r="B12" s="612"/>
      <c r="C12" s="632" t="s">
        <v>1828</v>
      </c>
      <c r="D12" s="632" t="s">
        <v>1830</v>
      </c>
      <c r="E12" s="274" t="s">
        <v>1604</v>
      </c>
      <c r="F12" s="275" t="s">
        <v>1605</v>
      </c>
      <c r="G12" s="499">
        <v>0.25</v>
      </c>
      <c r="H12" s="344">
        <v>0</v>
      </c>
      <c r="I12" s="499">
        <v>0.25</v>
      </c>
      <c r="J12" s="344">
        <v>0</v>
      </c>
      <c r="K12" s="499">
        <v>0.25</v>
      </c>
      <c r="L12" s="344">
        <v>0</v>
      </c>
      <c r="M12" s="499">
        <v>0.25</v>
      </c>
      <c r="N12" s="344">
        <v>0</v>
      </c>
      <c r="O12" s="382">
        <f t="shared" si="0"/>
        <v>1</v>
      </c>
      <c r="P12" s="381">
        <f t="shared" si="1"/>
        <v>0</v>
      </c>
      <c r="Q12" s="275"/>
      <c r="R12" s="275" t="s">
        <v>1836</v>
      </c>
      <c r="S12" s="275" t="s">
        <v>1851</v>
      </c>
      <c r="T12" s="275" t="s">
        <v>1853</v>
      </c>
      <c r="U12" s="275" t="s">
        <v>1854</v>
      </c>
    </row>
    <row r="13" spans="1:21" ht="212.25" customHeight="1">
      <c r="A13" s="609"/>
      <c r="B13" s="486" t="s">
        <v>1442</v>
      </c>
      <c r="C13" s="632" t="s">
        <v>1826</v>
      </c>
      <c r="D13" s="632" t="s">
        <v>1825</v>
      </c>
      <c r="E13" s="275" t="s">
        <v>1596</v>
      </c>
      <c r="F13" s="275" t="s">
        <v>1824</v>
      </c>
      <c r="G13" s="499">
        <v>0.25</v>
      </c>
      <c r="H13" s="344">
        <v>0</v>
      </c>
      <c r="I13" s="499">
        <v>0.25</v>
      </c>
      <c r="J13" s="344">
        <v>0</v>
      </c>
      <c r="K13" s="499">
        <v>0.25</v>
      </c>
      <c r="L13" s="344">
        <v>0</v>
      </c>
      <c r="M13" s="499">
        <v>0.25</v>
      </c>
      <c r="N13" s="344">
        <v>0</v>
      </c>
      <c r="O13" s="382">
        <f>G13+I13+K13+M13</f>
        <v>1</v>
      </c>
      <c r="P13" s="381">
        <f>H13+J13+L13+N13</f>
        <v>0</v>
      </c>
      <c r="Q13" s="275"/>
      <c r="R13" s="275" t="s">
        <v>1837</v>
      </c>
      <c r="S13" s="275" t="s">
        <v>1848</v>
      </c>
      <c r="T13" s="275" t="s">
        <v>1849</v>
      </c>
      <c r="U13" s="275" t="s">
        <v>1850</v>
      </c>
    </row>
    <row r="14" spans="1:21" ht="158.25" customHeight="1">
      <c r="A14" s="609"/>
      <c r="B14" s="485" t="s">
        <v>1443</v>
      </c>
      <c r="C14" s="633" t="s">
        <v>1822</v>
      </c>
      <c r="D14" s="632" t="s">
        <v>1823</v>
      </c>
      <c r="E14" s="274" t="s">
        <v>1597</v>
      </c>
      <c r="F14" s="275" t="s">
        <v>1598</v>
      </c>
      <c r="G14" s="499">
        <v>0.25</v>
      </c>
      <c r="H14" s="344">
        <v>0</v>
      </c>
      <c r="I14" s="499">
        <v>0.25</v>
      </c>
      <c r="J14" s="344">
        <v>0</v>
      </c>
      <c r="K14" s="499">
        <v>0.25</v>
      </c>
      <c r="L14" s="344">
        <v>0</v>
      </c>
      <c r="M14" s="499">
        <v>0.25</v>
      </c>
      <c r="N14" s="344">
        <v>0</v>
      </c>
      <c r="O14" s="382">
        <f t="shared" ref="O14:O16" si="2">G14+I14+K14+M14</f>
        <v>1</v>
      </c>
      <c r="P14" s="381">
        <f t="shared" ref="P14:P16" si="3">H14+J14+L14+N14</f>
        <v>0</v>
      </c>
      <c r="Q14" s="275"/>
      <c r="R14" s="275" t="s">
        <v>1838</v>
      </c>
      <c r="S14" s="275" t="s">
        <v>1844</v>
      </c>
      <c r="T14" s="275" t="s">
        <v>1843</v>
      </c>
      <c r="U14" s="275" t="s">
        <v>1846</v>
      </c>
    </row>
    <row r="15" spans="1:21" ht="131.25" customHeight="1">
      <c r="A15" s="609"/>
      <c r="B15" s="612" t="s">
        <v>1444</v>
      </c>
      <c r="C15" s="633" t="s">
        <v>1820</v>
      </c>
      <c r="D15" s="632" t="s">
        <v>1821</v>
      </c>
      <c r="E15" s="275" t="s">
        <v>1599</v>
      </c>
      <c r="F15" s="275" t="s">
        <v>1819</v>
      </c>
      <c r="G15" s="499">
        <v>0.25</v>
      </c>
      <c r="H15" s="344">
        <v>0</v>
      </c>
      <c r="I15" s="499">
        <v>0.25</v>
      </c>
      <c r="J15" s="344">
        <v>0</v>
      </c>
      <c r="K15" s="499">
        <v>0.25</v>
      </c>
      <c r="L15" s="344">
        <v>0</v>
      </c>
      <c r="M15" s="499">
        <v>0.25</v>
      </c>
      <c r="N15" s="344">
        <v>0</v>
      </c>
      <c r="O15" s="382">
        <f t="shared" si="2"/>
        <v>1</v>
      </c>
      <c r="P15" s="381">
        <f t="shared" si="3"/>
        <v>0</v>
      </c>
      <c r="Q15" s="275"/>
      <c r="R15" s="275" t="s">
        <v>1839</v>
      </c>
      <c r="S15" s="275" t="s">
        <v>1842</v>
      </c>
      <c r="T15" s="275" t="s">
        <v>1807</v>
      </c>
      <c r="U15" s="275" t="s">
        <v>1847</v>
      </c>
    </row>
    <row r="16" spans="1:21" ht="119.25" customHeight="1">
      <c r="A16" s="609"/>
      <c r="B16" s="612"/>
      <c r="C16" s="633" t="s">
        <v>1817</v>
      </c>
      <c r="D16" s="632" t="s">
        <v>1818</v>
      </c>
      <c r="E16" s="274" t="s">
        <v>1600</v>
      </c>
      <c r="F16" s="275" t="s">
        <v>1816</v>
      </c>
      <c r="G16" s="499">
        <v>0.25</v>
      </c>
      <c r="H16" s="344">
        <v>0</v>
      </c>
      <c r="I16" s="499">
        <v>0.25</v>
      </c>
      <c r="J16" s="344">
        <v>0</v>
      </c>
      <c r="K16" s="499">
        <v>0.25</v>
      </c>
      <c r="L16" s="344">
        <v>0</v>
      </c>
      <c r="M16" s="499">
        <v>0.25</v>
      </c>
      <c r="N16" s="344">
        <v>0</v>
      </c>
      <c r="O16" s="382">
        <f t="shared" si="2"/>
        <v>1</v>
      </c>
      <c r="P16" s="381">
        <f t="shared" si="3"/>
        <v>0</v>
      </c>
      <c r="Q16" s="275"/>
      <c r="R16" s="275" t="s">
        <v>1840</v>
      </c>
      <c r="S16" s="275" t="s">
        <v>1841</v>
      </c>
      <c r="T16" s="275" t="s">
        <v>1807</v>
      </c>
      <c r="U16" s="275" t="s">
        <v>1845</v>
      </c>
    </row>
    <row r="17" spans="1:21" ht="15.75">
      <c r="A17" s="286"/>
      <c r="B17" s="287"/>
      <c r="C17" s="286" t="s">
        <v>1448</v>
      </c>
      <c r="D17" s="287"/>
      <c r="E17" s="287"/>
      <c r="F17" s="288"/>
      <c r="G17" s="276">
        <f t="shared" ref="G17:P17" si="4">SUM(G8:G16)</f>
        <v>2.25</v>
      </c>
      <c r="H17" s="277">
        <f t="shared" si="4"/>
        <v>0</v>
      </c>
      <c r="I17" s="276">
        <f t="shared" si="4"/>
        <v>2.25</v>
      </c>
      <c r="J17" s="277">
        <f t="shared" si="4"/>
        <v>0</v>
      </c>
      <c r="K17" s="276">
        <f t="shared" si="4"/>
        <v>2.25</v>
      </c>
      <c r="L17" s="277">
        <f t="shared" si="4"/>
        <v>0</v>
      </c>
      <c r="M17" s="276">
        <f t="shared" si="4"/>
        <v>2.25</v>
      </c>
      <c r="N17" s="277">
        <f t="shared" si="4"/>
        <v>0</v>
      </c>
      <c r="O17" s="277">
        <f t="shared" si="4"/>
        <v>9</v>
      </c>
      <c r="P17" s="277">
        <f t="shared" si="4"/>
        <v>0</v>
      </c>
      <c r="Q17" s="258"/>
      <c r="R17" s="258"/>
      <c r="S17" s="258"/>
      <c r="T17" s="258"/>
      <c r="U17" s="258"/>
    </row>
    <row r="23" spans="1:21">
      <c r="H23" s="349"/>
      <c r="J23" s="349"/>
      <c r="L23" s="349"/>
      <c r="N23" s="349"/>
      <c r="P23" s="349"/>
    </row>
    <row r="24" spans="1:21">
      <c r="H24" s="349"/>
      <c r="J24" s="349"/>
      <c r="L24" s="349"/>
      <c r="N24" s="349"/>
      <c r="P24" s="349"/>
    </row>
    <row r="25" spans="1:21">
      <c r="H25" s="349"/>
      <c r="J25" s="349"/>
      <c r="L25" s="349"/>
      <c r="N25" s="349"/>
      <c r="P25" s="349"/>
    </row>
    <row r="26" spans="1:21">
      <c r="H26" s="349"/>
      <c r="J26" s="349"/>
      <c r="L26" s="349"/>
      <c r="N26" s="349"/>
      <c r="P26" s="349"/>
    </row>
    <row r="27" spans="1:21">
      <c r="H27" s="349"/>
      <c r="J27" s="349"/>
      <c r="L27" s="349"/>
      <c r="N27" s="349"/>
      <c r="P27" s="349"/>
    </row>
    <row r="28" spans="1:21">
      <c r="H28" s="349"/>
      <c r="J28" s="349"/>
      <c r="L28" s="349"/>
      <c r="N28" s="349"/>
      <c r="P28" s="349"/>
    </row>
    <row r="29" spans="1:21">
      <c r="H29" s="349"/>
      <c r="J29" s="349"/>
      <c r="L29" s="349"/>
      <c r="N29" s="349"/>
      <c r="P29" s="349"/>
    </row>
    <row r="30" spans="1:21">
      <c r="H30" s="349"/>
      <c r="J30" s="349"/>
      <c r="L30" s="349"/>
      <c r="N30" s="349"/>
      <c r="P30" s="349"/>
    </row>
    <row r="31" spans="1:21">
      <c r="H31" s="349"/>
      <c r="J31" s="349"/>
      <c r="L31" s="349"/>
      <c r="N31" s="349"/>
      <c r="P31" s="349"/>
    </row>
    <row r="32" spans="1:21">
      <c r="H32" s="349"/>
      <c r="J32" s="349"/>
      <c r="L32" s="349"/>
      <c r="N32" s="349"/>
      <c r="P32" s="349"/>
    </row>
    <row r="33" spans="8:16">
      <c r="H33" s="349"/>
      <c r="J33" s="349"/>
      <c r="L33" s="349"/>
      <c r="N33" s="349"/>
      <c r="P33" s="349"/>
    </row>
    <row r="34" spans="8:16">
      <c r="H34" s="349"/>
      <c r="J34" s="349"/>
      <c r="L34" s="349"/>
      <c r="N34" s="349"/>
      <c r="P34" s="349"/>
    </row>
    <row r="35" spans="8:16">
      <c r="H35" s="349"/>
      <c r="J35" s="349"/>
      <c r="L35" s="349"/>
      <c r="N35" s="349"/>
      <c r="P35" s="349"/>
    </row>
  </sheetData>
  <mergeCells count="2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16"/>
    <mergeCell ref="B8:B9"/>
    <mergeCell ref="B10:B12"/>
    <mergeCell ref="B15:B16"/>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sheetPr>
    <tabColor theme="9"/>
  </sheetPr>
  <dimension ref="A1:U58"/>
  <sheetViews>
    <sheetView zoomScale="20" zoomScaleNormal="20" workbookViewId="0">
      <pane ySplit="7" topLeftCell="A12" activePane="bottomLeft" state="frozen"/>
      <selection activeCell="Q6" sqref="Q6"/>
      <selection pane="bottomLeft" activeCell="C22" sqref="C9:D22"/>
    </sheetView>
  </sheetViews>
  <sheetFormatPr baseColWidth="10" defaultColWidth="12.5703125" defaultRowHeight="15"/>
  <cols>
    <col min="1" max="1" width="54" customWidth="1"/>
    <col min="2" max="2" width="54.85546875" customWidth="1"/>
    <col min="3" max="3" width="37.5703125" customWidth="1"/>
    <col min="4" max="6" width="27.42578125" customWidth="1"/>
    <col min="7" max="7" width="15.28515625" customWidth="1"/>
    <col min="8" max="8" width="21.85546875" customWidth="1"/>
    <col min="9" max="9" width="15.28515625" customWidth="1"/>
    <col min="10" max="10" width="22.5703125" customWidth="1"/>
    <col min="11" max="11" width="15.28515625" customWidth="1"/>
    <col min="12" max="12" width="20.42578125" customWidth="1"/>
    <col min="13" max="13" width="15.28515625" customWidth="1"/>
    <col min="14" max="14" width="21.7109375" customWidth="1"/>
    <col min="15" max="15" width="15.28515625" customWidth="1"/>
    <col min="16" max="16" width="19.28515625" customWidth="1"/>
    <col min="17" max="17" width="0.140625" hidden="1" customWidth="1"/>
    <col min="18" max="18" width="29.42578125" customWidth="1"/>
    <col min="19" max="19" width="22.42578125" customWidth="1"/>
    <col min="20" max="20" width="26.5703125" customWidth="1"/>
    <col min="21" max="21" width="23.7109375" customWidth="1"/>
  </cols>
  <sheetData>
    <row r="1" spans="1:21" s="270" customFormat="1" ht="18.75">
      <c r="G1" s="273" t="s">
        <v>1408</v>
      </c>
      <c r="L1" s="273"/>
      <c r="M1" s="273"/>
      <c r="N1" s="273"/>
      <c r="O1" s="273"/>
      <c r="P1" s="273"/>
      <c r="Q1" s="273"/>
      <c r="R1" s="273"/>
      <c r="S1" s="273"/>
      <c r="T1" s="273"/>
      <c r="U1" s="273"/>
    </row>
    <row r="2" spans="1:21" s="270" customFormat="1" ht="18.75">
      <c r="A2" s="313" t="s">
        <v>1352</v>
      </c>
      <c r="G2" s="273"/>
      <c r="L2" s="273"/>
      <c r="M2" s="273"/>
      <c r="N2" s="273"/>
      <c r="O2" s="273"/>
      <c r="P2" s="273"/>
      <c r="Q2" s="273"/>
      <c r="R2" s="273"/>
      <c r="S2" s="273"/>
      <c r="T2" s="273"/>
      <c r="U2" s="273"/>
    </row>
    <row r="3" spans="1:21" s="270" customFormat="1" ht="27.75" customHeight="1">
      <c r="A3" s="613" t="s">
        <v>1410</v>
      </c>
      <c r="B3" s="613"/>
      <c r="C3" s="613"/>
      <c r="D3" s="613"/>
      <c r="E3" s="613"/>
      <c r="F3" s="613"/>
      <c r="G3" s="613"/>
      <c r="H3" s="613"/>
      <c r="I3" s="613"/>
      <c r="J3" s="613"/>
      <c r="K3" s="613"/>
      <c r="L3" s="613"/>
      <c r="M3" s="613"/>
      <c r="N3" s="613"/>
      <c r="O3" s="613"/>
      <c r="P3" s="613"/>
      <c r="Q3" s="613"/>
      <c r="R3" s="613"/>
      <c r="S3" s="613"/>
      <c r="T3" s="613"/>
      <c r="U3" s="613"/>
    </row>
    <row r="4" spans="1:21" s="312" customFormat="1">
      <c r="A4" s="614" t="s">
        <v>1415</v>
      </c>
      <c r="B4" s="614"/>
      <c r="C4" s="614"/>
      <c r="D4" s="614"/>
      <c r="E4" s="614"/>
      <c r="F4" s="614"/>
      <c r="G4" s="614"/>
      <c r="H4" s="614"/>
      <c r="I4" s="614"/>
      <c r="J4" s="614"/>
      <c r="K4" s="614"/>
      <c r="L4" s="614"/>
      <c r="M4" s="614"/>
      <c r="N4" s="614"/>
      <c r="O4" s="614"/>
      <c r="P4" s="614"/>
      <c r="Q4" s="614"/>
      <c r="R4" s="614"/>
      <c r="S4" s="614"/>
      <c r="T4" s="614"/>
      <c r="U4" s="614"/>
    </row>
    <row r="5" spans="1:21" s="66" customFormat="1" ht="23.25" customHeight="1">
      <c r="A5" s="568" t="s">
        <v>97</v>
      </c>
      <c r="B5" s="570" t="s">
        <v>111</v>
      </c>
      <c r="C5" s="577" t="s">
        <v>86</v>
      </c>
      <c r="D5" s="577" t="s">
        <v>87</v>
      </c>
      <c r="E5" s="577" t="s">
        <v>392</v>
      </c>
      <c r="F5" s="577" t="s">
        <v>88</v>
      </c>
      <c r="G5" s="580" t="s">
        <v>100</v>
      </c>
      <c r="H5" s="582"/>
      <c r="I5" s="582"/>
      <c r="J5" s="582"/>
      <c r="K5" s="582"/>
      <c r="L5" s="582"/>
      <c r="M5" s="582"/>
      <c r="N5" s="581"/>
      <c r="O5" s="586" t="s">
        <v>101</v>
      </c>
      <c r="P5" s="587"/>
      <c r="Q5" s="570" t="s">
        <v>102</v>
      </c>
      <c r="R5" s="570" t="s">
        <v>103</v>
      </c>
      <c r="S5" s="570" t="s">
        <v>110</v>
      </c>
      <c r="T5" s="570" t="s">
        <v>109</v>
      </c>
      <c r="U5" s="583" t="s">
        <v>89</v>
      </c>
    </row>
    <row r="6" spans="1:21" s="66" customFormat="1" ht="15" customHeight="1">
      <c r="A6" s="568"/>
      <c r="B6" s="568"/>
      <c r="C6" s="578"/>
      <c r="D6" s="578"/>
      <c r="E6" s="578"/>
      <c r="F6" s="578"/>
      <c r="G6" s="580" t="s">
        <v>104</v>
      </c>
      <c r="H6" s="581"/>
      <c r="I6" s="580" t="s">
        <v>105</v>
      </c>
      <c r="J6" s="581"/>
      <c r="K6" s="580" t="s">
        <v>106</v>
      </c>
      <c r="L6" s="581"/>
      <c r="M6" s="580" t="s">
        <v>107</v>
      </c>
      <c r="N6" s="581"/>
      <c r="O6" s="588"/>
      <c r="P6" s="589"/>
      <c r="Q6" s="568"/>
      <c r="R6" s="568"/>
      <c r="S6" s="568"/>
      <c r="T6" s="568"/>
      <c r="U6" s="584"/>
    </row>
    <row r="7" spans="1:21" s="67" customFormat="1" ht="24" customHeight="1">
      <c r="A7" s="569"/>
      <c r="B7" s="569"/>
      <c r="C7" s="579"/>
      <c r="D7" s="579"/>
      <c r="E7" s="579"/>
      <c r="F7" s="579"/>
      <c r="G7" s="419" t="s">
        <v>108</v>
      </c>
      <c r="H7" s="419" t="s">
        <v>12</v>
      </c>
      <c r="I7" s="419" t="s">
        <v>108</v>
      </c>
      <c r="J7" s="419" t="s">
        <v>12</v>
      </c>
      <c r="K7" s="419" t="s">
        <v>108</v>
      </c>
      <c r="L7" s="419" t="s">
        <v>12</v>
      </c>
      <c r="M7" s="419" t="s">
        <v>108</v>
      </c>
      <c r="N7" s="419" t="s">
        <v>12</v>
      </c>
      <c r="O7" s="419" t="s">
        <v>108</v>
      </c>
      <c r="P7" s="419" t="s">
        <v>12</v>
      </c>
      <c r="Q7" s="569"/>
      <c r="R7" s="569"/>
      <c r="S7" s="569"/>
      <c r="T7" s="569"/>
      <c r="U7" s="585"/>
    </row>
    <row r="8" spans="1:21" s="255" customFormat="1" ht="15.75">
      <c r="A8" s="420"/>
      <c r="B8" s="421"/>
      <c r="C8" s="422"/>
      <c r="D8" s="422"/>
      <c r="E8" s="423"/>
      <c r="F8" s="422"/>
      <c r="G8" s="424"/>
      <c r="H8" s="424"/>
      <c r="I8" s="424"/>
      <c r="J8" s="424"/>
      <c r="K8" s="424"/>
      <c r="L8" s="424"/>
      <c r="M8" s="424"/>
      <c r="N8" s="424"/>
      <c r="O8" s="424"/>
      <c r="P8" s="424"/>
      <c r="Q8" s="425"/>
      <c r="R8" s="425"/>
      <c r="S8" s="425"/>
      <c r="T8" s="425"/>
      <c r="U8" s="426"/>
    </row>
    <row r="9" spans="1:21" ht="83.25" customHeight="1">
      <c r="A9" s="592" t="s">
        <v>1411</v>
      </c>
      <c r="B9" s="590" t="s">
        <v>1412</v>
      </c>
      <c r="C9" s="73" t="s">
        <v>2079</v>
      </c>
      <c r="D9" s="73" t="s">
        <v>2080</v>
      </c>
      <c r="E9" s="271" t="s">
        <v>2056</v>
      </c>
      <c r="F9" s="271" t="s">
        <v>2078</v>
      </c>
      <c r="G9" s="346">
        <v>0.33</v>
      </c>
      <c r="H9" s="347">
        <v>0</v>
      </c>
      <c r="I9" s="346">
        <v>0.33</v>
      </c>
      <c r="J9" s="347">
        <v>0</v>
      </c>
      <c r="K9" s="346">
        <v>0.34</v>
      </c>
      <c r="L9" s="347">
        <v>0</v>
      </c>
      <c r="M9" s="346"/>
      <c r="N9" s="347">
        <v>0</v>
      </c>
      <c r="O9" s="380">
        <f>G9+I9+K9+M9</f>
        <v>1</v>
      </c>
      <c r="P9" s="381">
        <f>H9+J9+L9+N9</f>
        <v>0</v>
      </c>
      <c r="Q9" s="271"/>
      <c r="R9" s="271" t="s">
        <v>2108</v>
      </c>
      <c r="S9" s="271" t="s">
        <v>2111</v>
      </c>
      <c r="T9" s="271" t="s">
        <v>1782</v>
      </c>
      <c r="U9" s="271" t="s">
        <v>2109</v>
      </c>
    </row>
    <row r="10" spans="1:21" ht="157.5" customHeight="1">
      <c r="A10" s="592"/>
      <c r="B10" s="591"/>
      <c r="C10" s="73" t="s">
        <v>2083</v>
      </c>
      <c r="D10" s="73" t="s">
        <v>2082</v>
      </c>
      <c r="E10" s="271" t="s">
        <v>2057</v>
      </c>
      <c r="F10" s="271" t="s">
        <v>2081</v>
      </c>
      <c r="G10" s="346">
        <v>0.5</v>
      </c>
      <c r="H10" s="347">
        <v>0</v>
      </c>
      <c r="I10" s="346">
        <v>0.5</v>
      </c>
      <c r="J10" s="347">
        <v>0</v>
      </c>
      <c r="K10" s="346"/>
      <c r="L10" s="347">
        <v>0</v>
      </c>
      <c r="M10" s="346"/>
      <c r="N10" s="347">
        <v>0</v>
      </c>
      <c r="O10" s="380">
        <f t="shared" ref="O10:O22" si="0">G10+I10+K10+M10</f>
        <v>1</v>
      </c>
      <c r="P10" s="381">
        <f t="shared" ref="P10:P22" si="1">H10+J10+L10+N10</f>
        <v>0</v>
      </c>
      <c r="Q10" s="271"/>
      <c r="R10" s="271" t="s">
        <v>2110</v>
      </c>
      <c r="S10" s="271" t="s">
        <v>2112</v>
      </c>
      <c r="T10" s="271" t="s">
        <v>2113</v>
      </c>
      <c r="U10" s="271" t="s">
        <v>1900</v>
      </c>
    </row>
    <row r="11" spans="1:21" ht="119.25" customHeight="1">
      <c r="A11" s="592"/>
      <c r="B11" s="590" t="s">
        <v>1413</v>
      </c>
      <c r="C11" s="73" t="s">
        <v>2085</v>
      </c>
      <c r="D11" s="73" t="s">
        <v>2084</v>
      </c>
      <c r="E11" s="271" t="s">
        <v>1622</v>
      </c>
      <c r="F11" s="271" t="s">
        <v>2299</v>
      </c>
      <c r="G11" s="346">
        <v>0.25</v>
      </c>
      <c r="H11" s="347">
        <v>0</v>
      </c>
      <c r="I11" s="346">
        <v>0.25</v>
      </c>
      <c r="J11" s="347">
        <v>0</v>
      </c>
      <c r="K11" s="346">
        <v>0.25</v>
      </c>
      <c r="L11" s="347">
        <v>0</v>
      </c>
      <c r="M11" s="346">
        <v>0.25</v>
      </c>
      <c r="N11" s="347">
        <v>0</v>
      </c>
      <c r="O11" s="380">
        <f t="shared" si="0"/>
        <v>1</v>
      </c>
      <c r="P11" s="381">
        <f t="shared" si="1"/>
        <v>0</v>
      </c>
      <c r="Q11" s="271"/>
      <c r="R11" s="271" t="s">
        <v>2114</v>
      </c>
      <c r="S11" s="271" t="s">
        <v>2115</v>
      </c>
      <c r="T11" s="271" t="s">
        <v>2116</v>
      </c>
      <c r="U11" s="271" t="s">
        <v>2117</v>
      </c>
    </row>
    <row r="12" spans="1:21" s="349" customFormat="1" ht="111.75" customHeight="1">
      <c r="A12" s="592"/>
      <c r="B12" s="591"/>
      <c r="C12" s="73" t="s">
        <v>2086</v>
      </c>
      <c r="D12" s="73" t="s">
        <v>2087</v>
      </c>
      <c r="E12" s="271" t="s">
        <v>2058</v>
      </c>
      <c r="F12" s="271" t="s">
        <v>2118</v>
      </c>
      <c r="G12" s="346">
        <v>1</v>
      </c>
      <c r="H12" s="347">
        <v>0</v>
      </c>
      <c r="I12" s="346"/>
      <c r="J12" s="347">
        <v>0</v>
      </c>
      <c r="K12" s="346"/>
      <c r="L12" s="347">
        <v>0</v>
      </c>
      <c r="M12" s="346"/>
      <c r="N12" s="347">
        <v>0</v>
      </c>
      <c r="O12" s="380">
        <f t="shared" si="0"/>
        <v>1</v>
      </c>
      <c r="P12" s="381">
        <f t="shared" si="1"/>
        <v>0</v>
      </c>
      <c r="Q12" s="271"/>
      <c r="R12" s="271" t="s">
        <v>2119</v>
      </c>
      <c r="S12" s="271" t="s">
        <v>2120</v>
      </c>
      <c r="T12" s="271" t="s">
        <v>2121</v>
      </c>
      <c r="U12" s="271" t="s">
        <v>2122</v>
      </c>
    </row>
    <row r="13" spans="1:21" s="349" customFormat="1" ht="153" customHeight="1">
      <c r="A13" s="592"/>
      <c r="B13" s="591"/>
      <c r="C13" s="73" t="s">
        <v>2089</v>
      </c>
      <c r="D13" s="73" t="s">
        <v>2088</v>
      </c>
      <c r="E13" s="271" t="s">
        <v>2059</v>
      </c>
      <c r="F13" s="271" t="s">
        <v>2071</v>
      </c>
      <c r="G13" s="346">
        <v>0.5</v>
      </c>
      <c r="H13" s="347">
        <v>0</v>
      </c>
      <c r="I13" s="346"/>
      <c r="J13" s="347">
        <v>0</v>
      </c>
      <c r="K13" s="346">
        <v>0.5</v>
      </c>
      <c r="L13" s="347">
        <v>0</v>
      </c>
      <c r="M13" s="346"/>
      <c r="N13" s="347">
        <v>0</v>
      </c>
      <c r="O13" s="380">
        <f t="shared" si="0"/>
        <v>1</v>
      </c>
      <c r="P13" s="381">
        <f t="shared" si="1"/>
        <v>0</v>
      </c>
      <c r="Q13" s="271"/>
      <c r="R13" s="271" t="s">
        <v>2123</v>
      </c>
      <c r="S13" s="271" t="s">
        <v>2124</v>
      </c>
      <c r="T13" s="271" t="s">
        <v>2116</v>
      </c>
      <c r="U13" s="271" t="s">
        <v>2122</v>
      </c>
    </row>
    <row r="14" spans="1:21" s="349" customFormat="1" ht="147" customHeight="1">
      <c r="A14" s="592"/>
      <c r="B14" s="591"/>
      <c r="C14" s="73" t="s">
        <v>2091</v>
      </c>
      <c r="D14" s="73" t="s">
        <v>2090</v>
      </c>
      <c r="E14" s="271" t="s">
        <v>2060</v>
      </c>
      <c r="F14" s="271" t="s">
        <v>2072</v>
      </c>
      <c r="G14" s="346"/>
      <c r="H14" s="347">
        <v>0</v>
      </c>
      <c r="I14" s="346">
        <v>0.5</v>
      </c>
      <c r="J14" s="347">
        <v>0</v>
      </c>
      <c r="K14" s="346"/>
      <c r="L14" s="347">
        <v>0</v>
      </c>
      <c r="M14" s="346">
        <v>0.5</v>
      </c>
      <c r="N14" s="347">
        <v>0</v>
      </c>
      <c r="O14" s="380">
        <f t="shared" si="0"/>
        <v>1</v>
      </c>
      <c r="P14" s="381">
        <f t="shared" si="1"/>
        <v>0</v>
      </c>
      <c r="Q14" s="271"/>
      <c r="R14" s="271" t="s">
        <v>2126</v>
      </c>
      <c r="S14" s="271" t="s">
        <v>2125</v>
      </c>
      <c r="T14" s="271" t="s">
        <v>2116</v>
      </c>
      <c r="U14" s="271" t="s">
        <v>1806</v>
      </c>
    </row>
    <row r="15" spans="1:21" ht="136.5" customHeight="1">
      <c r="A15" s="592"/>
      <c r="B15" s="591"/>
      <c r="C15" s="73" t="s">
        <v>2092</v>
      </c>
      <c r="D15" s="73" t="s">
        <v>2094</v>
      </c>
      <c r="E15" s="271" t="s">
        <v>2075</v>
      </c>
      <c r="F15" s="271" t="s">
        <v>2074</v>
      </c>
      <c r="G15" s="346">
        <v>0.25</v>
      </c>
      <c r="H15" s="347">
        <v>0</v>
      </c>
      <c r="I15" s="346">
        <v>0.25</v>
      </c>
      <c r="J15" s="347">
        <v>0</v>
      </c>
      <c r="K15" s="346">
        <v>0.25</v>
      </c>
      <c r="L15" s="347">
        <v>0</v>
      </c>
      <c r="M15" s="346">
        <v>0.25</v>
      </c>
      <c r="N15" s="347">
        <v>0</v>
      </c>
      <c r="O15" s="380">
        <f t="shared" si="0"/>
        <v>1</v>
      </c>
      <c r="P15" s="381">
        <f t="shared" si="1"/>
        <v>0</v>
      </c>
      <c r="Q15" s="271"/>
      <c r="R15" s="271" t="s">
        <v>2127</v>
      </c>
      <c r="S15" s="271" t="s">
        <v>2242</v>
      </c>
      <c r="T15" s="271" t="s">
        <v>2128</v>
      </c>
      <c r="U15" s="271" t="s">
        <v>2129</v>
      </c>
    </row>
    <row r="16" spans="1:21" s="443" customFormat="1" ht="99.75" customHeight="1">
      <c r="A16" s="592"/>
      <c r="B16" s="591"/>
      <c r="C16" s="73" t="s">
        <v>2095</v>
      </c>
      <c r="D16" s="73" t="s">
        <v>2096</v>
      </c>
      <c r="E16" s="271" t="s">
        <v>2076</v>
      </c>
      <c r="F16" s="271" t="s">
        <v>2238</v>
      </c>
      <c r="G16" s="346">
        <v>0.25</v>
      </c>
      <c r="H16" s="347">
        <v>0</v>
      </c>
      <c r="I16" s="346">
        <v>0.25</v>
      </c>
      <c r="J16" s="347">
        <v>0</v>
      </c>
      <c r="K16" s="346">
        <v>0.25</v>
      </c>
      <c r="L16" s="347">
        <v>0</v>
      </c>
      <c r="M16" s="346">
        <v>0.25</v>
      </c>
      <c r="N16" s="347">
        <v>0</v>
      </c>
      <c r="O16" s="380">
        <f t="shared" si="0"/>
        <v>1</v>
      </c>
      <c r="P16" s="381"/>
      <c r="Q16" s="271"/>
      <c r="R16" s="271" t="s">
        <v>2130</v>
      </c>
      <c r="S16" s="271" t="s">
        <v>2243</v>
      </c>
      <c r="T16" s="271" t="s">
        <v>2131</v>
      </c>
      <c r="U16" s="271" t="s">
        <v>2132</v>
      </c>
    </row>
    <row r="17" spans="1:21" ht="138.75" customHeight="1">
      <c r="A17" s="592"/>
      <c r="B17" s="596"/>
      <c r="C17" s="73" t="s">
        <v>2098</v>
      </c>
      <c r="D17" s="73" t="s">
        <v>2097</v>
      </c>
      <c r="E17" s="271" t="s">
        <v>2077</v>
      </c>
      <c r="F17" s="271" t="s">
        <v>2093</v>
      </c>
      <c r="G17" s="346">
        <v>0.25</v>
      </c>
      <c r="H17" s="347">
        <v>0</v>
      </c>
      <c r="I17" s="346">
        <v>0.25</v>
      </c>
      <c r="J17" s="347">
        <v>0</v>
      </c>
      <c r="K17" s="346">
        <v>0.25</v>
      </c>
      <c r="L17" s="347">
        <v>0</v>
      </c>
      <c r="M17" s="346">
        <v>0.25</v>
      </c>
      <c r="N17" s="347">
        <v>0</v>
      </c>
      <c r="O17" s="380">
        <f t="shared" si="0"/>
        <v>1</v>
      </c>
      <c r="P17" s="381">
        <f t="shared" si="1"/>
        <v>0</v>
      </c>
      <c r="Q17" s="271"/>
      <c r="R17" s="271" t="s">
        <v>2133</v>
      </c>
      <c r="S17" s="271" t="s">
        <v>2244</v>
      </c>
      <c r="T17" s="271" t="s">
        <v>2245</v>
      </c>
      <c r="U17" s="271" t="s">
        <v>2246</v>
      </c>
    </row>
    <row r="18" spans="1:21" ht="93.75" customHeight="1">
      <c r="A18" s="590" t="s">
        <v>1414</v>
      </c>
      <c r="B18" s="590" t="s">
        <v>1416</v>
      </c>
      <c r="C18" s="73" t="s">
        <v>2099</v>
      </c>
      <c r="D18" s="73" t="s">
        <v>2100</v>
      </c>
      <c r="E18" s="271" t="s">
        <v>1613</v>
      </c>
      <c r="F18" s="271" t="s">
        <v>2239</v>
      </c>
      <c r="G18" s="346">
        <v>1</v>
      </c>
      <c r="H18" s="347">
        <v>1267368</v>
      </c>
      <c r="I18" s="271"/>
      <c r="J18" s="347"/>
      <c r="K18" s="271"/>
      <c r="L18" s="347"/>
      <c r="M18" s="271"/>
      <c r="N18" s="347"/>
      <c r="O18" s="380">
        <f t="shared" si="0"/>
        <v>1</v>
      </c>
      <c r="P18" s="381">
        <f t="shared" si="1"/>
        <v>1267368</v>
      </c>
      <c r="Q18" s="271"/>
      <c r="R18" s="271" t="s">
        <v>2134</v>
      </c>
      <c r="S18" s="271" t="s">
        <v>2136</v>
      </c>
      <c r="T18" s="271" t="s">
        <v>1896</v>
      </c>
      <c r="U18" s="271" t="s">
        <v>2247</v>
      </c>
    </row>
    <row r="19" spans="1:21" s="443" customFormat="1" ht="129" customHeight="1">
      <c r="A19" s="591"/>
      <c r="B19" s="591"/>
      <c r="C19" s="73" t="s">
        <v>2101</v>
      </c>
      <c r="D19" s="73" t="s">
        <v>2100</v>
      </c>
      <c r="E19" s="271" t="s">
        <v>2053</v>
      </c>
      <c r="F19" s="271" t="s">
        <v>2062</v>
      </c>
      <c r="G19" s="346">
        <v>0.25</v>
      </c>
      <c r="H19" s="347"/>
      <c r="I19" s="346">
        <v>0.25</v>
      </c>
      <c r="J19" s="347"/>
      <c r="K19" s="346">
        <v>0.25</v>
      </c>
      <c r="L19" s="347"/>
      <c r="M19" s="346">
        <v>0.25</v>
      </c>
      <c r="N19" s="347"/>
      <c r="O19" s="380"/>
      <c r="P19" s="381"/>
      <c r="Q19" s="271"/>
      <c r="R19" s="271" t="s">
        <v>2135</v>
      </c>
      <c r="S19" s="271" t="s">
        <v>2136</v>
      </c>
      <c r="T19" s="271" t="s">
        <v>1896</v>
      </c>
      <c r="U19" s="271" t="s">
        <v>1806</v>
      </c>
    </row>
    <row r="20" spans="1:21" s="349" customFormat="1" ht="136.5" customHeight="1">
      <c r="A20" s="591"/>
      <c r="B20" s="591"/>
      <c r="C20" s="73" t="s">
        <v>2102</v>
      </c>
      <c r="D20" s="73" t="s">
        <v>2103</v>
      </c>
      <c r="E20" s="271" t="s">
        <v>2061</v>
      </c>
      <c r="F20" s="271" t="s">
        <v>2073</v>
      </c>
      <c r="G20" s="346">
        <v>0.5</v>
      </c>
      <c r="H20" s="347"/>
      <c r="I20" s="271"/>
      <c r="J20" s="347"/>
      <c r="K20" s="346">
        <v>0.5</v>
      </c>
      <c r="L20" s="347"/>
      <c r="M20" s="271"/>
      <c r="N20" s="347"/>
      <c r="O20" s="380">
        <f t="shared" si="0"/>
        <v>1</v>
      </c>
      <c r="P20" s="381">
        <f t="shared" si="1"/>
        <v>0</v>
      </c>
      <c r="Q20" s="271"/>
      <c r="R20" s="271" t="s">
        <v>2137</v>
      </c>
      <c r="S20" s="271" t="s">
        <v>2138</v>
      </c>
      <c r="T20" s="271" t="s">
        <v>1896</v>
      </c>
      <c r="U20" s="271" t="s">
        <v>1806</v>
      </c>
    </row>
    <row r="21" spans="1:21" s="349" customFormat="1" ht="125.25" customHeight="1">
      <c r="A21" s="591"/>
      <c r="B21" s="591"/>
      <c r="C21" s="73" t="s">
        <v>2106</v>
      </c>
      <c r="D21" s="73" t="s">
        <v>2107</v>
      </c>
      <c r="E21" s="271" t="s">
        <v>2069</v>
      </c>
      <c r="F21" s="271" t="s">
        <v>2070</v>
      </c>
      <c r="G21" s="346">
        <v>0.25</v>
      </c>
      <c r="H21" s="503">
        <v>30000</v>
      </c>
      <c r="I21" s="346">
        <v>0.25</v>
      </c>
      <c r="J21" s="503">
        <v>30000</v>
      </c>
      <c r="K21" s="346">
        <v>0.25</v>
      </c>
      <c r="L21" s="503">
        <v>30000</v>
      </c>
      <c r="M21" s="346">
        <v>0.25</v>
      </c>
      <c r="N21" s="503">
        <v>30000</v>
      </c>
      <c r="O21" s="380">
        <f t="shared" si="0"/>
        <v>1</v>
      </c>
      <c r="P21" s="381">
        <f t="shared" si="1"/>
        <v>120000</v>
      </c>
      <c r="Q21" s="271"/>
      <c r="R21" s="271" t="s">
        <v>2140</v>
      </c>
      <c r="S21" s="271" t="s">
        <v>2142</v>
      </c>
      <c r="T21" s="271" t="s">
        <v>2144</v>
      </c>
      <c r="U21" s="271" t="s">
        <v>1806</v>
      </c>
    </row>
    <row r="22" spans="1:21" ht="132.75" customHeight="1">
      <c r="A22" s="591"/>
      <c r="B22" s="500" t="s">
        <v>1417</v>
      </c>
      <c r="C22" s="73" t="s">
        <v>2104</v>
      </c>
      <c r="D22" s="73" t="s">
        <v>2105</v>
      </c>
      <c r="E22" s="271" t="s">
        <v>2055</v>
      </c>
      <c r="F22" s="271" t="s">
        <v>2054</v>
      </c>
      <c r="G22" s="532">
        <v>0.25</v>
      </c>
      <c r="H22" s="347"/>
      <c r="I22" s="532">
        <v>0.25</v>
      </c>
      <c r="J22" s="347"/>
      <c r="K22" s="532">
        <v>0.25</v>
      </c>
      <c r="L22" s="347"/>
      <c r="M22" s="532">
        <v>0.25</v>
      </c>
      <c r="N22" s="347"/>
      <c r="O22" s="380">
        <f t="shared" si="0"/>
        <v>1</v>
      </c>
      <c r="P22" s="381">
        <f t="shared" si="1"/>
        <v>0</v>
      </c>
      <c r="Q22" s="271"/>
      <c r="R22" s="271" t="s">
        <v>2139</v>
      </c>
      <c r="S22" s="271" t="s">
        <v>2141</v>
      </c>
      <c r="T22" s="271" t="s">
        <v>2143</v>
      </c>
      <c r="U22" s="271" t="s">
        <v>1806</v>
      </c>
    </row>
    <row r="23" spans="1:21" ht="15.75">
      <c r="A23" s="292"/>
      <c r="B23" s="293"/>
      <c r="C23" s="292" t="s">
        <v>1409</v>
      </c>
      <c r="D23" s="293"/>
      <c r="E23" s="293"/>
      <c r="F23" s="294"/>
      <c r="G23" s="259">
        <f t="shared" ref="G23:P23" si="2">SUM(G9:G22)</f>
        <v>5.58</v>
      </c>
      <c r="H23" s="230">
        <f t="shared" si="2"/>
        <v>1297368</v>
      </c>
      <c r="I23" s="259">
        <f t="shared" si="2"/>
        <v>3.08</v>
      </c>
      <c r="J23" s="230">
        <f t="shared" si="2"/>
        <v>30000</v>
      </c>
      <c r="K23" s="259">
        <f t="shared" si="2"/>
        <v>3.09</v>
      </c>
      <c r="L23" s="230">
        <f t="shared" si="2"/>
        <v>30000</v>
      </c>
      <c r="M23" s="259">
        <f t="shared" si="2"/>
        <v>2.25</v>
      </c>
      <c r="N23" s="230">
        <f t="shared" si="2"/>
        <v>30000</v>
      </c>
      <c r="O23" s="230">
        <f t="shared" si="2"/>
        <v>13</v>
      </c>
      <c r="P23" s="230">
        <f t="shared" si="2"/>
        <v>1387368</v>
      </c>
      <c r="Q23" s="259"/>
      <c r="R23" s="259"/>
      <c r="S23" s="259"/>
      <c r="T23" s="259"/>
      <c r="U23" s="272"/>
    </row>
    <row r="43" s="255" customFormat="1" ht="12"/>
    <row r="44" s="255" customFormat="1" ht="12"/>
    <row r="57" s="255" customFormat="1" ht="12"/>
    <row r="58" s="255" customFormat="1" ht="12"/>
  </sheetData>
  <mergeCells count="24">
    <mergeCell ref="G5:N5"/>
    <mergeCell ref="G6:H6"/>
    <mergeCell ref="S5:S7"/>
    <mergeCell ref="T5:T7"/>
    <mergeCell ref="U5:U7"/>
    <mergeCell ref="O5:P6"/>
    <mergeCell ref="Q5:Q7"/>
    <mergeCell ref="R5:R7"/>
    <mergeCell ref="A3:U3"/>
    <mergeCell ref="B9:B10"/>
    <mergeCell ref="B11:B17"/>
    <mergeCell ref="B18:B21"/>
    <mergeCell ref="A5:A7"/>
    <mergeCell ref="B5:B7"/>
    <mergeCell ref="C5:C7"/>
    <mergeCell ref="D5:D7"/>
    <mergeCell ref="A9:A17"/>
    <mergeCell ref="A18:A22"/>
    <mergeCell ref="A4:U4"/>
    <mergeCell ref="E5:E7"/>
    <mergeCell ref="I6:J6"/>
    <mergeCell ref="K6:L6"/>
    <mergeCell ref="M6:N6"/>
    <mergeCell ref="F5:F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sheetPr>
    <tabColor rgb="FF00B050"/>
  </sheetPr>
  <dimension ref="A1:U11"/>
  <sheetViews>
    <sheetView zoomScale="50" zoomScaleNormal="50" workbookViewId="0">
      <pane ySplit="6" topLeftCell="A8" activePane="bottomLeft" state="frozen"/>
      <selection activeCell="R5" sqref="R5"/>
      <selection pane="bottomLeft" activeCell="E10" sqref="E10"/>
    </sheetView>
  </sheetViews>
  <sheetFormatPr baseColWidth="10" defaultRowHeight="15"/>
  <cols>
    <col min="1" max="1" width="50.5703125" customWidth="1"/>
    <col min="2" max="2" width="44.42578125" customWidth="1"/>
    <col min="3" max="5" width="27.42578125" customWidth="1"/>
    <col min="6" max="6" width="33.140625" customWidth="1"/>
    <col min="7" max="7" width="15.28515625" customWidth="1"/>
    <col min="8" max="8" width="23" style="231" customWidth="1"/>
    <col min="9" max="9" width="15.28515625" customWidth="1"/>
    <col min="10" max="10" width="20.28515625" style="231" customWidth="1"/>
    <col min="12" max="12" width="20.7109375" style="231" customWidth="1"/>
    <col min="14" max="14" width="18.7109375" style="231" customWidth="1"/>
    <col min="15" max="15" width="15.28515625" customWidth="1"/>
    <col min="16" max="16" width="19.42578125" style="231" customWidth="1"/>
    <col min="17" max="17" width="14.140625" hidden="1" customWidth="1"/>
    <col min="18" max="18" width="39.5703125" customWidth="1"/>
    <col min="19" max="19" width="27.28515625" customWidth="1"/>
    <col min="20" max="20" width="24.42578125" customWidth="1"/>
    <col min="21" max="21" width="23.85546875" customWidth="1"/>
  </cols>
  <sheetData>
    <row r="1" spans="1:21" ht="18.75">
      <c r="B1" s="278"/>
      <c r="C1" s="278"/>
      <c r="D1" s="278"/>
      <c r="E1" s="278"/>
      <c r="G1" s="278" t="s">
        <v>1418</v>
      </c>
      <c r="I1" s="278"/>
      <c r="J1" s="278"/>
      <c r="K1" s="278"/>
      <c r="L1" s="278"/>
      <c r="M1" s="278"/>
      <c r="N1" s="278"/>
      <c r="O1" s="278"/>
      <c r="P1" s="278"/>
      <c r="Q1" s="278"/>
      <c r="R1" s="278"/>
      <c r="S1" s="278"/>
      <c r="T1" s="278"/>
      <c r="U1" s="278"/>
    </row>
    <row r="2" spans="1:21" s="349" customFormat="1" ht="18.75">
      <c r="A2" s="349" t="s">
        <v>1348</v>
      </c>
      <c r="B2" s="278"/>
      <c r="C2" s="278"/>
      <c r="D2" s="278"/>
      <c r="E2" s="278"/>
      <c r="G2" s="278"/>
      <c r="H2" s="231"/>
      <c r="I2" s="278"/>
      <c r="J2" s="278"/>
      <c r="K2" s="278"/>
      <c r="L2" s="278"/>
      <c r="M2" s="278"/>
      <c r="N2" s="278"/>
      <c r="O2" s="278"/>
      <c r="P2" s="278"/>
      <c r="Q2" s="278"/>
      <c r="R2" s="278"/>
      <c r="S2" s="278"/>
      <c r="T2" s="278"/>
      <c r="U2" s="278"/>
    </row>
    <row r="3" spans="1:21">
      <c r="A3" s="264" t="s">
        <v>1421</v>
      </c>
      <c r="B3" s="264"/>
      <c r="C3" s="264"/>
      <c r="D3" s="264"/>
      <c r="E3" s="264"/>
      <c r="F3" s="264"/>
      <c r="G3" s="264"/>
      <c r="H3" s="264"/>
      <c r="I3" s="264"/>
      <c r="J3" s="264"/>
      <c r="K3" s="264"/>
      <c r="L3" s="264"/>
      <c r="M3" s="264"/>
      <c r="N3" s="264"/>
      <c r="O3" s="264"/>
      <c r="P3" s="264"/>
      <c r="Q3" s="264"/>
      <c r="R3" s="264"/>
      <c r="S3" s="264"/>
      <c r="T3" s="264"/>
      <c r="U3" s="264"/>
    </row>
    <row r="4" spans="1:21" ht="15" customHeight="1">
      <c r="A4" s="568" t="s">
        <v>97</v>
      </c>
      <c r="B4" s="570" t="s">
        <v>111</v>
      </c>
      <c r="C4" s="577" t="s">
        <v>86</v>
      </c>
      <c r="D4" s="577" t="s">
        <v>87</v>
      </c>
      <c r="E4" s="577" t="s">
        <v>392</v>
      </c>
      <c r="F4" s="577" t="s">
        <v>88</v>
      </c>
      <c r="G4" s="580" t="s">
        <v>100</v>
      </c>
      <c r="H4" s="582"/>
      <c r="I4" s="582"/>
      <c r="J4" s="582"/>
      <c r="K4" s="582"/>
      <c r="L4" s="582"/>
      <c r="M4" s="582"/>
      <c r="N4" s="581"/>
      <c r="O4" s="586" t="s">
        <v>101</v>
      </c>
      <c r="P4" s="587"/>
      <c r="Q4" s="570" t="s">
        <v>102</v>
      </c>
      <c r="R4" s="570" t="s">
        <v>103</v>
      </c>
      <c r="S4" s="570" t="s">
        <v>110</v>
      </c>
      <c r="T4" s="570" t="s">
        <v>109</v>
      </c>
      <c r="U4" s="583" t="s">
        <v>89</v>
      </c>
    </row>
    <row r="5" spans="1:21" ht="15" customHeight="1">
      <c r="A5" s="568"/>
      <c r="B5" s="568"/>
      <c r="C5" s="578"/>
      <c r="D5" s="578"/>
      <c r="E5" s="578"/>
      <c r="F5" s="578"/>
      <c r="G5" s="580" t="s">
        <v>104</v>
      </c>
      <c r="H5" s="581"/>
      <c r="I5" s="580" t="s">
        <v>105</v>
      </c>
      <c r="J5" s="581"/>
      <c r="K5" s="580" t="s">
        <v>106</v>
      </c>
      <c r="L5" s="581"/>
      <c r="M5" s="580" t="s">
        <v>107</v>
      </c>
      <c r="N5" s="581"/>
      <c r="O5" s="588"/>
      <c r="P5" s="589"/>
      <c r="Q5" s="568"/>
      <c r="R5" s="568"/>
      <c r="S5" s="568"/>
      <c r="T5" s="568"/>
      <c r="U5" s="584"/>
    </row>
    <row r="6" spans="1:21" ht="25.5">
      <c r="A6" s="569"/>
      <c r="B6" s="569"/>
      <c r="C6" s="579"/>
      <c r="D6" s="579"/>
      <c r="E6" s="579"/>
      <c r="F6" s="579"/>
      <c r="G6" s="419" t="s">
        <v>108</v>
      </c>
      <c r="H6" s="419" t="s">
        <v>12</v>
      </c>
      <c r="I6" s="419" t="s">
        <v>108</v>
      </c>
      <c r="J6" s="419" t="s">
        <v>12</v>
      </c>
      <c r="K6" s="419" t="s">
        <v>108</v>
      </c>
      <c r="L6" s="419" t="s">
        <v>12</v>
      </c>
      <c r="M6" s="419" t="s">
        <v>108</v>
      </c>
      <c r="N6" s="419" t="s">
        <v>12</v>
      </c>
      <c r="O6" s="419" t="s">
        <v>108</v>
      </c>
      <c r="P6" s="419" t="s">
        <v>12</v>
      </c>
      <c r="Q6" s="569"/>
      <c r="R6" s="569"/>
      <c r="S6" s="569"/>
      <c r="T6" s="569"/>
      <c r="U6" s="585"/>
    </row>
    <row r="7" spans="1:21" s="349" customFormat="1" ht="15.75">
      <c r="A7" s="420"/>
      <c r="B7" s="421"/>
      <c r="C7" s="422"/>
      <c r="D7" s="422"/>
      <c r="E7" s="423"/>
      <c r="F7" s="422"/>
      <c r="G7" s="424"/>
      <c r="H7" s="424"/>
      <c r="I7" s="424"/>
      <c r="J7" s="424"/>
      <c r="K7" s="424"/>
      <c r="L7" s="424"/>
      <c r="M7" s="424"/>
      <c r="N7" s="424"/>
      <c r="O7" s="424"/>
      <c r="P7" s="424"/>
      <c r="Q7" s="425"/>
      <c r="R7" s="425"/>
      <c r="S7" s="425"/>
      <c r="T7" s="425"/>
      <c r="U7" s="426"/>
    </row>
    <row r="8" spans="1:21" ht="147.75" customHeight="1">
      <c r="A8" s="592" t="s">
        <v>1419</v>
      </c>
      <c r="B8" s="590" t="s">
        <v>1420</v>
      </c>
      <c r="C8" s="634" t="s">
        <v>1856</v>
      </c>
      <c r="D8" s="634" t="s">
        <v>1616</v>
      </c>
      <c r="E8" s="317" t="s">
        <v>1614</v>
      </c>
      <c r="F8" s="317" t="s">
        <v>1858</v>
      </c>
      <c r="G8" s="482">
        <v>19</v>
      </c>
      <c r="H8" s="502">
        <v>0</v>
      </c>
      <c r="I8" s="482">
        <v>19</v>
      </c>
      <c r="J8" s="502">
        <v>0</v>
      </c>
      <c r="K8" s="482">
        <v>19</v>
      </c>
      <c r="L8" s="502">
        <v>0</v>
      </c>
      <c r="M8" s="482">
        <v>19</v>
      </c>
      <c r="N8" s="502">
        <v>0</v>
      </c>
      <c r="O8" s="380">
        <f>G8</f>
        <v>19</v>
      </c>
      <c r="P8" s="381">
        <f>H8+J8+L8+N8</f>
        <v>0</v>
      </c>
      <c r="Q8" s="317"/>
      <c r="R8" s="317" t="s">
        <v>1860</v>
      </c>
      <c r="S8" s="317" t="s">
        <v>2068</v>
      </c>
      <c r="T8" s="317" t="s">
        <v>1864</v>
      </c>
      <c r="U8" s="317" t="s">
        <v>1863</v>
      </c>
    </row>
    <row r="9" spans="1:21" s="443" customFormat="1" ht="147.75" customHeight="1">
      <c r="A9" s="592"/>
      <c r="B9" s="591"/>
      <c r="C9" s="634" t="s">
        <v>1615</v>
      </c>
      <c r="D9" s="634" t="s">
        <v>1616</v>
      </c>
      <c r="E9" s="317" t="s">
        <v>1617</v>
      </c>
      <c r="F9" s="317" t="s">
        <v>1857</v>
      </c>
      <c r="G9" s="482">
        <v>8</v>
      </c>
      <c r="H9" s="502">
        <v>33600</v>
      </c>
      <c r="I9" s="482">
        <v>8</v>
      </c>
      <c r="J9" s="502">
        <v>33600</v>
      </c>
      <c r="K9" s="482">
        <v>8</v>
      </c>
      <c r="L9" s="502">
        <v>33600</v>
      </c>
      <c r="M9" s="482">
        <v>8</v>
      </c>
      <c r="N9" s="502">
        <v>33600</v>
      </c>
      <c r="O9" s="380">
        <f>G9</f>
        <v>8</v>
      </c>
      <c r="P9" s="381">
        <f>H9+J9+L9+N9</f>
        <v>134400</v>
      </c>
      <c r="Q9" s="317"/>
      <c r="R9" s="317" t="s">
        <v>1861</v>
      </c>
      <c r="S9" s="317" t="s">
        <v>1867</v>
      </c>
      <c r="T9" s="317" t="s">
        <v>1865</v>
      </c>
      <c r="U9" s="317" t="s">
        <v>1863</v>
      </c>
    </row>
    <row r="10" spans="1:21" ht="252" customHeight="1">
      <c r="A10" s="592"/>
      <c r="B10" s="591"/>
      <c r="C10" s="634" t="s">
        <v>1618</v>
      </c>
      <c r="D10" s="634" t="s">
        <v>1619</v>
      </c>
      <c r="E10" s="317" t="s">
        <v>1855</v>
      </c>
      <c r="F10" s="317" t="s">
        <v>1859</v>
      </c>
      <c r="G10" s="482">
        <v>2</v>
      </c>
      <c r="H10" s="342">
        <v>60000</v>
      </c>
      <c r="I10" s="482">
        <v>2</v>
      </c>
      <c r="J10" s="342">
        <v>60000</v>
      </c>
      <c r="K10" s="482">
        <v>2</v>
      </c>
      <c r="L10" s="342">
        <v>60000</v>
      </c>
      <c r="M10" s="482">
        <v>2</v>
      </c>
      <c r="N10" s="342">
        <v>60000</v>
      </c>
      <c r="O10" s="380">
        <f>G10</f>
        <v>2</v>
      </c>
      <c r="P10" s="381">
        <f t="shared" ref="P10" si="0">H10+J10+L10+N10</f>
        <v>240000</v>
      </c>
      <c r="Q10" s="317"/>
      <c r="R10" s="317" t="s">
        <v>1862</v>
      </c>
      <c r="S10" s="317" t="s">
        <v>1867</v>
      </c>
      <c r="T10" s="317" t="s">
        <v>1866</v>
      </c>
      <c r="U10" s="317" t="s">
        <v>1806</v>
      </c>
    </row>
    <row r="11" spans="1:21" ht="15.6" customHeight="1">
      <c r="A11" s="286"/>
      <c r="B11" s="287"/>
      <c r="C11" s="635" t="s">
        <v>479</v>
      </c>
      <c r="D11" s="636"/>
      <c r="E11" s="287"/>
      <c r="F11" s="288"/>
      <c r="G11" s="281">
        <f t="shared" ref="G11:P11" si="1">SUM(G8:G10)</f>
        <v>29</v>
      </c>
      <c r="H11" s="233">
        <f t="shared" si="1"/>
        <v>93600</v>
      </c>
      <c r="I11" s="281">
        <f t="shared" si="1"/>
        <v>29</v>
      </c>
      <c r="J11" s="233">
        <f t="shared" si="1"/>
        <v>93600</v>
      </c>
      <c r="K11" s="281">
        <f t="shared" si="1"/>
        <v>29</v>
      </c>
      <c r="L11" s="233">
        <f t="shared" si="1"/>
        <v>93600</v>
      </c>
      <c r="M11" s="281">
        <f t="shared" si="1"/>
        <v>29</v>
      </c>
      <c r="N11" s="233">
        <f t="shared" si="1"/>
        <v>93600</v>
      </c>
      <c r="O11" s="233">
        <f t="shared" si="1"/>
        <v>29</v>
      </c>
      <c r="P11" s="233">
        <f t="shared" si="1"/>
        <v>374400</v>
      </c>
      <c r="Q11" s="259"/>
      <c r="R11" s="259"/>
      <c r="S11" s="259"/>
      <c r="T11" s="259"/>
      <c r="U11" s="259"/>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10"/>
    <mergeCell ref="B8:B10"/>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sheetPr>
    <tabColor theme="2" tint="-0.499984740745262"/>
  </sheetPr>
  <dimension ref="A1:U21"/>
  <sheetViews>
    <sheetView zoomScale="60" zoomScaleNormal="60" workbookViewId="0">
      <pane ySplit="7" topLeftCell="A8" activePane="bottomLeft" state="frozen"/>
      <selection activeCell="A7" sqref="A7"/>
      <selection pane="bottomLeft" activeCell="E10" sqref="E10"/>
    </sheetView>
  </sheetViews>
  <sheetFormatPr baseColWidth="10" defaultRowHeight="15"/>
  <cols>
    <col min="1" max="1" width="50.140625" customWidth="1"/>
    <col min="2" max="2" width="26.28515625" customWidth="1"/>
    <col min="3" max="6" width="27.42578125" customWidth="1"/>
    <col min="7" max="7" width="15.28515625" customWidth="1"/>
    <col min="8" max="8" width="14.85546875" style="231" bestFit="1" customWidth="1"/>
    <col min="9" max="9" width="15.28515625" customWidth="1"/>
    <col min="10" max="10" width="18.85546875" style="231" customWidth="1"/>
    <col min="12" max="12" width="14.85546875" style="231" bestFit="1" customWidth="1"/>
    <col min="14" max="14" width="14.85546875" style="231" bestFit="1" customWidth="1"/>
    <col min="15" max="15" width="15.28515625" customWidth="1"/>
    <col min="16" max="16" width="18.28515625" style="231" customWidth="1"/>
    <col min="17" max="17" width="14.140625" hidden="1" customWidth="1"/>
    <col min="18" max="20" width="14.140625" customWidth="1"/>
    <col min="21" max="21" width="17" customWidth="1"/>
  </cols>
  <sheetData>
    <row r="1" spans="1:21" ht="18" customHeight="1">
      <c r="B1" s="239"/>
      <c r="C1" s="239"/>
      <c r="D1" s="239"/>
      <c r="E1" s="241"/>
      <c r="F1" s="239"/>
      <c r="G1" s="285" t="s">
        <v>1354</v>
      </c>
      <c r="J1" s="239"/>
      <c r="K1" s="239"/>
      <c r="L1" s="239"/>
      <c r="M1" s="239"/>
      <c r="N1" s="239"/>
      <c r="O1" s="239"/>
      <c r="P1" s="239"/>
      <c r="Q1" s="239"/>
      <c r="R1" s="239"/>
      <c r="S1" s="239"/>
      <c r="T1" s="239"/>
      <c r="U1" s="239"/>
    </row>
    <row r="2" spans="1:21" ht="18" customHeight="1">
      <c r="B2" s="241"/>
      <c r="C2" s="241"/>
      <c r="D2" s="241"/>
      <c r="E2" s="241"/>
      <c r="F2" s="241"/>
      <c r="G2" s="285"/>
      <c r="J2" s="241"/>
      <c r="K2" s="241"/>
      <c r="L2" s="241"/>
      <c r="M2" s="241"/>
      <c r="N2" s="241"/>
      <c r="O2" s="241"/>
      <c r="P2" s="241"/>
      <c r="Q2" s="241"/>
      <c r="R2" s="241"/>
      <c r="S2" s="241"/>
      <c r="T2" s="241"/>
      <c r="U2" s="241"/>
    </row>
    <row r="3" spans="1:21" ht="18" customHeight="1">
      <c r="A3" s="308" t="s">
        <v>1347</v>
      </c>
      <c r="B3" s="241"/>
      <c r="C3" s="241"/>
      <c r="D3" s="241"/>
      <c r="E3" s="241"/>
      <c r="F3" s="241"/>
      <c r="G3" s="285"/>
      <c r="J3" s="241"/>
      <c r="K3" s="241"/>
      <c r="L3" s="241"/>
      <c r="M3" s="241"/>
      <c r="N3" s="241"/>
      <c r="O3" s="241"/>
      <c r="P3" s="241"/>
      <c r="Q3" s="241"/>
      <c r="R3" s="241"/>
      <c r="S3" s="241"/>
      <c r="T3" s="241"/>
      <c r="U3" s="241"/>
    </row>
    <row r="4" spans="1:21" ht="33" customHeight="1">
      <c r="A4" s="616" t="s">
        <v>1353</v>
      </c>
      <c r="B4" s="616"/>
      <c r="C4" s="616"/>
      <c r="D4" s="616"/>
      <c r="E4" s="616"/>
      <c r="F4" s="616"/>
      <c r="G4" s="616"/>
      <c r="H4" s="616"/>
      <c r="I4" s="616"/>
      <c r="J4" s="616"/>
      <c r="K4" s="616"/>
      <c r="L4" s="616"/>
      <c r="M4" s="616"/>
      <c r="N4" s="616"/>
      <c r="O4" s="616"/>
      <c r="P4" s="616"/>
      <c r="Q4" s="616"/>
      <c r="R4" s="616"/>
      <c r="S4" s="616"/>
      <c r="T4" s="616"/>
      <c r="U4" s="616"/>
    </row>
    <row r="5" spans="1:21" ht="14.45" customHeight="1">
      <c r="A5" s="568" t="s">
        <v>97</v>
      </c>
      <c r="B5" s="570" t="s">
        <v>111</v>
      </c>
      <c r="C5" s="577" t="s">
        <v>86</v>
      </c>
      <c r="D5" s="577" t="s">
        <v>87</v>
      </c>
      <c r="E5" s="577" t="s">
        <v>392</v>
      </c>
      <c r="F5" s="577" t="s">
        <v>88</v>
      </c>
      <c r="G5" s="580" t="s">
        <v>100</v>
      </c>
      <c r="H5" s="582"/>
      <c r="I5" s="582"/>
      <c r="J5" s="582"/>
      <c r="K5" s="582"/>
      <c r="L5" s="582"/>
      <c r="M5" s="582"/>
      <c r="N5" s="581"/>
      <c r="O5" s="586" t="s">
        <v>101</v>
      </c>
      <c r="P5" s="587"/>
      <c r="Q5" s="570" t="s">
        <v>102</v>
      </c>
      <c r="R5" s="570" t="s">
        <v>103</v>
      </c>
      <c r="S5" s="570" t="s">
        <v>110</v>
      </c>
      <c r="T5" s="570" t="s">
        <v>109</v>
      </c>
      <c r="U5" s="583" t="s">
        <v>89</v>
      </c>
    </row>
    <row r="6" spans="1:21" ht="14.45" customHeight="1">
      <c r="A6" s="568"/>
      <c r="B6" s="568"/>
      <c r="C6" s="578"/>
      <c r="D6" s="578"/>
      <c r="E6" s="578"/>
      <c r="F6" s="578"/>
      <c r="G6" s="580" t="s">
        <v>104</v>
      </c>
      <c r="H6" s="581"/>
      <c r="I6" s="580" t="s">
        <v>105</v>
      </c>
      <c r="J6" s="581"/>
      <c r="K6" s="580" t="s">
        <v>106</v>
      </c>
      <c r="L6" s="581"/>
      <c r="M6" s="580" t="s">
        <v>107</v>
      </c>
      <c r="N6" s="581"/>
      <c r="O6" s="588"/>
      <c r="P6" s="589"/>
      <c r="Q6" s="568"/>
      <c r="R6" s="568"/>
      <c r="S6" s="568"/>
      <c r="T6" s="568"/>
      <c r="U6" s="584"/>
    </row>
    <row r="7" spans="1:21" ht="25.5">
      <c r="A7" s="569"/>
      <c r="B7" s="569"/>
      <c r="C7" s="579"/>
      <c r="D7" s="579"/>
      <c r="E7" s="579"/>
      <c r="F7" s="579"/>
      <c r="G7" s="419" t="s">
        <v>108</v>
      </c>
      <c r="H7" s="419" t="s">
        <v>12</v>
      </c>
      <c r="I7" s="419" t="s">
        <v>108</v>
      </c>
      <c r="J7" s="419" t="s">
        <v>12</v>
      </c>
      <c r="K7" s="419" t="s">
        <v>108</v>
      </c>
      <c r="L7" s="419" t="s">
        <v>12</v>
      </c>
      <c r="M7" s="419" t="s">
        <v>108</v>
      </c>
      <c r="N7" s="419" t="s">
        <v>12</v>
      </c>
      <c r="O7" s="419" t="s">
        <v>108</v>
      </c>
      <c r="P7" s="419" t="s">
        <v>12</v>
      </c>
      <c r="Q7" s="569"/>
      <c r="R7" s="569"/>
      <c r="S7" s="569"/>
      <c r="T7" s="569"/>
      <c r="U7" s="585"/>
    </row>
    <row r="8" spans="1:21" ht="15.6" customHeight="1">
      <c r="A8" s="420"/>
      <c r="B8" s="421"/>
      <c r="C8" s="422"/>
      <c r="D8" s="422"/>
      <c r="E8" s="423"/>
      <c r="F8" s="422"/>
      <c r="G8" s="424"/>
      <c r="H8" s="424"/>
      <c r="I8" s="424"/>
      <c r="J8" s="424"/>
      <c r="K8" s="424"/>
      <c r="L8" s="424"/>
      <c r="M8" s="424"/>
      <c r="N8" s="424"/>
      <c r="O8" s="424"/>
      <c r="P8" s="424"/>
      <c r="Q8" s="425"/>
      <c r="R8" s="425"/>
      <c r="S8" s="425"/>
      <c r="T8" s="425"/>
      <c r="U8" s="426"/>
    </row>
    <row r="9" spans="1:21" ht="15.75">
      <c r="A9" s="617" t="s">
        <v>1422</v>
      </c>
      <c r="B9" s="571" t="s">
        <v>1423</v>
      </c>
      <c r="C9" s="317"/>
      <c r="D9" s="317"/>
      <c r="E9" s="317"/>
      <c r="F9" s="317"/>
      <c r="G9" s="338"/>
      <c r="H9" s="340"/>
      <c r="I9" s="338"/>
      <c r="J9" s="340"/>
      <c r="K9" s="338"/>
      <c r="L9" s="340"/>
      <c r="M9" s="338"/>
      <c r="N9" s="340"/>
      <c r="O9" s="383">
        <f t="shared" ref="O9:P20" si="0">G9+I9+K9+M9</f>
        <v>0</v>
      </c>
      <c r="P9" s="381">
        <f t="shared" si="0"/>
        <v>0</v>
      </c>
      <c r="Q9" s="317"/>
      <c r="R9" s="317"/>
      <c r="S9" s="317"/>
      <c r="T9" s="317"/>
      <c r="U9" s="317"/>
    </row>
    <row r="10" spans="1:21" ht="15.75">
      <c r="A10" s="618"/>
      <c r="B10" s="572"/>
      <c r="C10" s="317"/>
      <c r="D10" s="317"/>
      <c r="E10" s="317"/>
      <c r="F10" s="317"/>
      <c r="G10" s="338"/>
      <c r="H10" s="340"/>
      <c r="I10" s="338"/>
      <c r="J10" s="340"/>
      <c r="K10" s="338"/>
      <c r="L10" s="340"/>
      <c r="M10" s="338"/>
      <c r="N10" s="340"/>
      <c r="O10" s="383">
        <f t="shared" si="0"/>
        <v>0</v>
      </c>
      <c r="P10" s="381">
        <f t="shared" si="0"/>
        <v>0</v>
      </c>
      <c r="Q10" s="317"/>
      <c r="R10" s="317"/>
      <c r="S10" s="317"/>
      <c r="T10" s="317"/>
      <c r="U10" s="317"/>
    </row>
    <row r="11" spans="1:21" ht="15.75">
      <c r="A11" s="618"/>
      <c r="B11" s="572"/>
      <c r="C11" s="317"/>
      <c r="D11" s="317"/>
      <c r="E11" s="317"/>
      <c r="F11" s="317"/>
      <c r="G11" s="338"/>
      <c r="H11" s="340"/>
      <c r="I11" s="338"/>
      <c r="J11" s="340"/>
      <c r="K11" s="338"/>
      <c r="L11" s="340"/>
      <c r="M11" s="338"/>
      <c r="N11" s="340"/>
      <c r="O11" s="383">
        <f t="shared" si="0"/>
        <v>0</v>
      </c>
      <c r="P11" s="381">
        <f t="shared" si="0"/>
        <v>0</v>
      </c>
      <c r="Q11" s="317"/>
      <c r="R11" s="317"/>
      <c r="S11" s="317"/>
      <c r="T11" s="317"/>
      <c r="U11" s="317"/>
    </row>
    <row r="12" spans="1:21" ht="15.75">
      <c r="A12" s="618"/>
      <c r="B12" s="572"/>
      <c r="C12" s="317"/>
      <c r="D12" s="317"/>
      <c r="E12" s="317"/>
      <c r="F12" s="317"/>
      <c r="G12" s="338"/>
      <c r="H12" s="340"/>
      <c r="I12" s="338"/>
      <c r="J12" s="340"/>
      <c r="K12" s="338"/>
      <c r="L12" s="340"/>
      <c r="M12" s="338"/>
      <c r="N12" s="340"/>
      <c r="O12" s="383">
        <f t="shared" si="0"/>
        <v>0</v>
      </c>
      <c r="P12" s="381">
        <f t="shared" si="0"/>
        <v>0</v>
      </c>
      <c r="Q12" s="317"/>
      <c r="R12" s="317"/>
      <c r="S12" s="317"/>
      <c r="T12" s="317"/>
      <c r="U12" s="72"/>
    </row>
    <row r="13" spans="1:21" ht="15.75">
      <c r="A13" s="618"/>
      <c r="B13" s="572"/>
      <c r="C13" s="317"/>
      <c r="D13" s="317"/>
      <c r="E13" s="317"/>
      <c r="F13" s="271"/>
      <c r="G13" s="343"/>
      <c r="H13" s="340"/>
      <c r="I13" s="343"/>
      <c r="J13" s="340"/>
      <c r="K13" s="343"/>
      <c r="L13" s="340"/>
      <c r="M13" s="343"/>
      <c r="N13" s="340"/>
      <c r="O13" s="383">
        <f t="shared" si="0"/>
        <v>0</v>
      </c>
      <c r="P13" s="381">
        <f t="shared" si="0"/>
        <v>0</v>
      </c>
      <c r="Q13" s="317"/>
      <c r="R13" s="317"/>
      <c r="S13" s="317"/>
      <c r="T13" s="317"/>
      <c r="U13" s="271"/>
    </row>
    <row r="14" spans="1:21" ht="15.75">
      <c r="A14" s="618"/>
      <c r="B14" s="572"/>
      <c r="C14" s="317"/>
      <c r="D14" s="317"/>
      <c r="E14" s="317"/>
      <c r="F14" s="317"/>
      <c r="G14" s="338"/>
      <c r="H14" s="340"/>
      <c r="I14" s="338"/>
      <c r="J14" s="340"/>
      <c r="K14" s="338"/>
      <c r="L14" s="340"/>
      <c r="M14" s="338"/>
      <c r="N14" s="340"/>
      <c r="O14" s="383">
        <f t="shared" si="0"/>
        <v>0</v>
      </c>
      <c r="P14" s="381">
        <f t="shared" si="0"/>
        <v>0</v>
      </c>
      <c r="Q14" s="317"/>
      <c r="R14" s="317"/>
      <c r="S14" s="317"/>
      <c r="T14" s="317"/>
      <c r="U14" s="317"/>
    </row>
    <row r="15" spans="1:21" ht="15.75">
      <c r="A15" s="618"/>
      <c r="B15" s="572"/>
      <c r="C15" s="317"/>
      <c r="D15" s="317"/>
      <c r="E15" s="317"/>
      <c r="F15" s="73"/>
      <c r="G15" s="338"/>
      <c r="H15" s="340"/>
      <c r="I15" s="338"/>
      <c r="J15" s="340"/>
      <c r="K15" s="338"/>
      <c r="L15" s="340"/>
      <c r="M15" s="338"/>
      <c r="N15" s="340"/>
      <c r="O15" s="383">
        <f t="shared" si="0"/>
        <v>0</v>
      </c>
      <c r="P15" s="381">
        <f t="shared" si="0"/>
        <v>0</v>
      </c>
      <c r="Q15" s="317"/>
      <c r="R15" s="317"/>
      <c r="S15" s="317"/>
      <c r="T15" s="317"/>
      <c r="U15" s="317"/>
    </row>
    <row r="16" spans="1:21" ht="15.75">
      <c r="A16" s="618"/>
      <c r="B16" s="572"/>
      <c r="C16" s="317"/>
      <c r="D16" s="317"/>
      <c r="E16" s="317"/>
      <c r="F16" s="317"/>
      <c r="G16" s="338"/>
      <c r="H16" s="340"/>
      <c r="I16" s="338"/>
      <c r="J16" s="340"/>
      <c r="K16" s="338"/>
      <c r="L16" s="340"/>
      <c r="M16" s="338"/>
      <c r="N16" s="340"/>
      <c r="O16" s="383">
        <f t="shared" si="0"/>
        <v>0</v>
      </c>
      <c r="P16" s="381">
        <f t="shared" si="0"/>
        <v>0</v>
      </c>
      <c r="Q16" s="317"/>
      <c r="R16" s="317"/>
      <c r="S16" s="317"/>
      <c r="T16" s="317"/>
      <c r="U16" s="317"/>
    </row>
    <row r="17" spans="1:21" ht="15.75">
      <c r="A17" s="618"/>
      <c r="B17" s="572"/>
      <c r="C17" s="317"/>
      <c r="D17" s="317"/>
      <c r="E17" s="317"/>
      <c r="F17" s="317"/>
      <c r="G17" s="343"/>
      <c r="H17" s="340"/>
      <c r="I17" s="343"/>
      <c r="J17" s="340"/>
      <c r="K17" s="343"/>
      <c r="L17" s="340"/>
      <c r="M17" s="343"/>
      <c r="N17" s="340"/>
      <c r="O17" s="383">
        <f t="shared" si="0"/>
        <v>0</v>
      </c>
      <c r="P17" s="381">
        <f t="shared" si="0"/>
        <v>0</v>
      </c>
      <c r="Q17" s="338"/>
      <c r="R17" s="338"/>
      <c r="S17" s="338"/>
      <c r="T17" s="338"/>
      <c r="U17" s="317"/>
    </row>
    <row r="18" spans="1:21" ht="15.75">
      <c r="A18" s="618"/>
      <c r="B18" s="572"/>
      <c r="C18" s="317"/>
      <c r="D18" s="317"/>
      <c r="E18" s="317"/>
      <c r="F18" s="317"/>
      <c r="G18" s="338"/>
      <c r="H18" s="340"/>
      <c r="I18" s="338"/>
      <c r="J18" s="340"/>
      <c r="K18" s="338"/>
      <c r="L18" s="340"/>
      <c r="M18" s="338"/>
      <c r="N18" s="340"/>
      <c r="O18" s="384">
        <f t="shared" si="0"/>
        <v>0</v>
      </c>
      <c r="P18" s="385">
        <f t="shared" si="0"/>
        <v>0</v>
      </c>
      <c r="Q18" s="317"/>
      <c r="R18" s="317"/>
      <c r="S18" s="317"/>
      <c r="T18" s="317"/>
      <c r="U18" s="317"/>
    </row>
    <row r="19" spans="1:21" ht="15.75">
      <c r="A19" s="618"/>
      <c r="B19" s="572"/>
      <c r="C19" s="317"/>
      <c r="D19" s="317"/>
      <c r="E19" s="317"/>
      <c r="F19" s="317"/>
      <c r="G19" s="338"/>
      <c r="H19" s="340"/>
      <c r="I19" s="338"/>
      <c r="J19" s="340"/>
      <c r="K19" s="338"/>
      <c r="L19" s="340"/>
      <c r="M19" s="338"/>
      <c r="N19" s="340"/>
      <c r="O19" s="384">
        <f t="shared" si="0"/>
        <v>0</v>
      </c>
      <c r="P19" s="385">
        <f t="shared" si="0"/>
        <v>0</v>
      </c>
      <c r="Q19" s="317"/>
      <c r="R19" s="317"/>
      <c r="S19" s="317"/>
      <c r="T19" s="317"/>
      <c r="U19" s="350"/>
    </row>
    <row r="20" spans="1:21" ht="130.5" customHeight="1">
      <c r="A20" s="619"/>
      <c r="B20" s="615"/>
      <c r="C20" s="317"/>
      <c r="D20" s="317"/>
      <c r="E20" s="317"/>
      <c r="F20" s="317"/>
      <c r="G20" s="338"/>
      <c r="H20" s="340"/>
      <c r="I20" s="338"/>
      <c r="J20" s="340"/>
      <c r="K20" s="338"/>
      <c r="L20" s="340"/>
      <c r="M20" s="338"/>
      <c r="N20" s="340"/>
      <c r="O20" s="383">
        <f t="shared" si="0"/>
        <v>0</v>
      </c>
      <c r="P20" s="381">
        <f t="shared" si="0"/>
        <v>0</v>
      </c>
      <c r="Q20" s="338"/>
      <c r="R20" s="338"/>
      <c r="S20" s="338"/>
      <c r="T20" s="338"/>
      <c r="U20" s="317"/>
    </row>
    <row r="21" spans="1:21" ht="15.6" customHeight="1">
      <c r="A21" s="295" t="s">
        <v>116</v>
      </c>
      <c r="B21" s="240"/>
      <c r="C21" s="240"/>
      <c r="D21" s="240"/>
      <c r="E21" s="240"/>
      <c r="F21" s="240"/>
      <c r="G21" s="80">
        <f t="shared" ref="G21:P21" si="1">SUM(G9:G20)</f>
        <v>0</v>
      </c>
      <c r="H21" s="232">
        <f t="shared" si="1"/>
        <v>0</v>
      </c>
      <c r="I21" s="80">
        <f t="shared" si="1"/>
        <v>0</v>
      </c>
      <c r="J21" s="232">
        <f t="shared" si="1"/>
        <v>0</v>
      </c>
      <c r="K21" s="80">
        <f t="shared" si="1"/>
        <v>0</v>
      </c>
      <c r="L21" s="232">
        <f t="shared" si="1"/>
        <v>0</v>
      </c>
      <c r="M21" s="80">
        <f t="shared" si="1"/>
        <v>0</v>
      </c>
      <c r="N21" s="232">
        <f t="shared" si="1"/>
        <v>0</v>
      </c>
      <c r="O21" s="232">
        <f t="shared" si="1"/>
        <v>0</v>
      </c>
      <c r="P21" s="232">
        <f t="shared" si="1"/>
        <v>0</v>
      </c>
      <c r="Q21" s="68"/>
      <c r="R21" s="68"/>
      <c r="S21" s="68"/>
      <c r="T21" s="68"/>
      <c r="U21" s="68"/>
    </row>
  </sheetData>
  <mergeCells count="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 ref="B9:B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sheetPr>
    <tabColor rgb="FFFF0000"/>
  </sheetPr>
  <dimension ref="A1:U11"/>
  <sheetViews>
    <sheetView zoomScale="60" zoomScaleNormal="60" workbookViewId="0">
      <pane ySplit="6" topLeftCell="A9" activePane="bottomLeft" state="frozen"/>
      <selection activeCell="R7" sqref="R7"/>
      <selection pane="bottomLeft" activeCell="C10" sqref="C10"/>
    </sheetView>
  </sheetViews>
  <sheetFormatPr baseColWidth="10" defaultRowHeight="15"/>
  <cols>
    <col min="1" max="1" width="34" customWidth="1"/>
    <col min="2" max="2" width="50.140625" customWidth="1"/>
    <col min="3" max="6" width="27.42578125" customWidth="1"/>
    <col min="7" max="7" width="15.28515625" customWidth="1"/>
    <col min="8" max="8" width="23" customWidth="1"/>
    <col min="9" max="9" width="15.28515625" customWidth="1"/>
    <col min="10" max="10" width="15.85546875" customWidth="1"/>
    <col min="11" max="11" width="15.28515625" customWidth="1"/>
    <col min="12" max="12" width="21" customWidth="1"/>
    <col min="13" max="13" width="15.28515625" customWidth="1"/>
    <col min="14" max="14" width="20" customWidth="1"/>
    <col min="15" max="15" width="15.28515625" customWidth="1"/>
    <col min="16" max="16" width="19.85546875" customWidth="1"/>
    <col min="17" max="17" width="14.28515625" hidden="1" customWidth="1"/>
    <col min="18" max="18" width="45.28515625" customWidth="1"/>
    <col min="19" max="19" width="28.140625" customWidth="1"/>
    <col min="20" max="20" width="27.7109375" customWidth="1"/>
    <col min="21" max="21" width="24.140625" customWidth="1"/>
  </cols>
  <sheetData>
    <row r="1" spans="1:21" ht="18.75">
      <c r="A1" s="624" t="s">
        <v>1346</v>
      </c>
      <c r="B1" s="624"/>
      <c r="C1" s="624"/>
      <c r="D1" s="624"/>
      <c r="E1" s="624"/>
      <c r="F1" s="624"/>
      <c r="G1" s="624"/>
      <c r="H1" s="624"/>
      <c r="I1" s="624"/>
      <c r="J1" s="624"/>
      <c r="K1" s="624"/>
      <c r="L1" s="624"/>
      <c r="M1" s="624"/>
      <c r="N1" s="624"/>
      <c r="O1" s="624"/>
      <c r="P1" s="624"/>
      <c r="Q1" s="624"/>
      <c r="R1" s="624"/>
      <c r="S1" s="624"/>
      <c r="T1" s="624"/>
      <c r="U1" s="624"/>
    </row>
    <row r="2" spans="1:21">
      <c r="A2" s="625" t="s">
        <v>1424</v>
      </c>
      <c r="B2" s="625"/>
      <c r="C2" s="625"/>
      <c r="D2" s="625"/>
      <c r="E2" s="625"/>
      <c r="F2" s="625"/>
      <c r="G2" s="625"/>
      <c r="H2" s="625"/>
      <c r="I2" s="625"/>
      <c r="J2" s="625"/>
      <c r="K2" s="625"/>
      <c r="L2" s="625"/>
      <c r="M2" s="625"/>
      <c r="N2" s="625"/>
      <c r="O2" s="625"/>
      <c r="P2" s="625"/>
      <c r="Q2" s="625"/>
      <c r="R2" s="625"/>
      <c r="S2" s="625"/>
      <c r="T2" s="625"/>
      <c r="U2" s="625"/>
    </row>
    <row r="3" spans="1:21" ht="13.5" customHeight="1">
      <c r="A3" s="305" t="s">
        <v>1425</v>
      </c>
      <c r="B3" s="306"/>
      <c r="C3" s="306"/>
      <c r="D3" s="306"/>
      <c r="E3" s="306"/>
      <c r="F3" s="306"/>
      <c r="G3" s="306"/>
      <c r="H3" s="306"/>
      <c r="I3" s="306"/>
      <c r="J3" s="306"/>
      <c r="K3" s="306"/>
      <c r="L3" s="306"/>
      <c r="M3" s="306"/>
      <c r="N3" s="306"/>
      <c r="O3" s="306"/>
      <c r="P3" s="306"/>
      <c r="Q3" s="306"/>
      <c r="R3" s="306"/>
      <c r="S3" s="306"/>
      <c r="T3" s="306"/>
      <c r="U3" s="306"/>
    </row>
    <row r="4" spans="1:21" ht="15" customHeight="1">
      <c r="A4" s="568" t="s">
        <v>97</v>
      </c>
      <c r="B4" s="570" t="s">
        <v>111</v>
      </c>
      <c r="C4" s="577" t="s">
        <v>86</v>
      </c>
      <c r="D4" s="577" t="s">
        <v>87</v>
      </c>
      <c r="E4" s="577" t="s">
        <v>392</v>
      </c>
      <c r="F4" s="577" t="s">
        <v>88</v>
      </c>
      <c r="G4" s="580" t="s">
        <v>100</v>
      </c>
      <c r="H4" s="582"/>
      <c r="I4" s="582"/>
      <c r="J4" s="582"/>
      <c r="K4" s="582"/>
      <c r="L4" s="582"/>
      <c r="M4" s="582"/>
      <c r="N4" s="581"/>
      <c r="O4" s="586" t="s">
        <v>101</v>
      </c>
      <c r="P4" s="587"/>
      <c r="Q4" s="570" t="s">
        <v>102</v>
      </c>
      <c r="R4" s="570" t="s">
        <v>103</v>
      </c>
      <c r="S4" s="570" t="s">
        <v>110</v>
      </c>
      <c r="T4" s="570" t="s">
        <v>109</v>
      </c>
      <c r="U4" s="583" t="s">
        <v>89</v>
      </c>
    </row>
    <row r="5" spans="1:21" ht="15" customHeight="1">
      <c r="A5" s="568"/>
      <c r="B5" s="568"/>
      <c r="C5" s="578"/>
      <c r="D5" s="578"/>
      <c r="E5" s="578"/>
      <c r="F5" s="578"/>
      <c r="G5" s="580" t="s">
        <v>104</v>
      </c>
      <c r="H5" s="581"/>
      <c r="I5" s="580" t="s">
        <v>105</v>
      </c>
      <c r="J5" s="581"/>
      <c r="K5" s="580" t="s">
        <v>106</v>
      </c>
      <c r="L5" s="581"/>
      <c r="M5" s="580" t="s">
        <v>107</v>
      </c>
      <c r="N5" s="581"/>
      <c r="O5" s="588"/>
      <c r="P5" s="589"/>
      <c r="Q5" s="568"/>
      <c r="R5" s="568"/>
      <c r="S5" s="568"/>
      <c r="T5" s="568"/>
      <c r="U5" s="584"/>
    </row>
    <row r="6" spans="1:21" ht="25.5">
      <c r="A6" s="569"/>
      <c r="B6" s="569"/>
      <c r="C6" s="579"/>
      <c r="D6" s="579"/>
      <c r="E6" s="579"/>
      <c r="F6" s="579"/>
      <c r="G6" s="419" t="s">
        <v>108</v>
      </c>
      <c r="H6" s="419" t="s">
        <v>12</v>
      </c>
      <c r="I6" s="419" t="s">
        <v>108</v>
      </c>
      <c r="J6" s="419" t="s">
        <v>12</v>
      </c>
      <c r="K6" s="419" t="s">
        <v>108</v>
      </c>
      <c r="L6" s="419" t="s">
        <v>12</v>
      </c>
      <c r="M6" s="419" t="s">
        <v>108</v>
      </c>
      <c r="N6" s="419" t="s">
        <v>12</v>
      </c>
      <c r="O6" s="419" t="s">
        <v>108</v>
      </c>
      <c r="P6" s="419" t="s">
        <v>12</v>
      </c>
      <c r="Q6" s="569"/>
      <c r="R6" s="569"/>
      <c r="S6" s="569"/>
      <c r="T6" s="569"/>
      <c r="U6" s="585"/>
    </row>
    <row r="7" spans="1:21" ht="15.75">
      <c r="A7" s="420"/>
      <c r="B7" s="421"/>
      <c r="C7" s="637"/>
      <c r="D7" s="422"/>
      <c r="E7" s="423"/>
      <c r="F7" s="422"/>
      <c r="G7" s="424"/>
      <c r="H7" s="424"/>
      <c r="I7" s="424"/>
      <c r="J7" s="424"/>
      <c r="K7" s="424"/>
      <c r="L7" s="424"/>
      <c r="M7" s="424"/>
      <c r="N7" s="424"/>
      <c r="O7" s="424"/>
      <c r="P7" s="424"/>
      <c r="Q7" s="425"/>
      <c r="R7" s="425"/>
      <c r="S7" s="425"/>
      <c r="T7" s="425"/>
      <c r="U7" s="426"/>
    </row>
    <row r="8" spans="1:21" ht="156" customHeight="1">
      <c r="A8" s="573" t="s">
        <v>1426</v>
      </c>
      <c r="B8" s="626" t="s">
        <v>2306</v>
      </c>
      <c r="C8" s="634" t="s">
        <v>1868</v>
      </c>
      <c r="D8" s="634" t="s">
        <v>1869</v>
      </c>
      <c r="E8" s="302" t="s">
        <v>1606</v>
      </c>
      <c r="F8" s="271" t="s">
        <v>2307</v>
      </c>
      <c r="G8" s="346">
        <v>0.25</v>
      </c>
      <c r="H8" s="347">
        <v>0</v>
      </c>
      <c r="I8" s="346">
        <v>0.25</v>
      </c>
      <c r="J8" s="347">
        <v>0</v>
      </c>
      <c r="K8" s="346">
        <v>0.25</v>
      </c>
      <c r="L8" s="347">
        <v>0</v>
      </c>
      <c r="M8" s="346">
        <v>0.25</v>
      </c>
      <c r="N8" s="347">
        <v>0</v>
      </c>
      <c r="O8" s="380">
        <f>G8+I8+K8+M8</f>
        <v>1</v>
      </c>
      <c r="P8" s="381">
        <f>H8+J8+L8+N8</f>
        <v>0</v>
      </c>
      <c r="Q8" s="271"/>
      <c r="R8" s="271" t="s">
        <v>2308</v>
      </c>
      <c r="S8" s="271" t="s">
        <v>2309</v>
      </c>
      <c r="T8" s="271" t="s">
        <v>2310</v>
      </c>
      <c r="U8" s="271" t="s">
        <v>2311</v>
      </c>
    </row>
    <row r="9" spans="1:21" s="443" customFormat="1" ht="174.75" customHeight="1">
      <c r="A9" s="574"/>
      <c r="B9" s="627"/>
      <c r="C9" s="634" t="s">
        <v>2300</v>
      </c>
      <c r="D9" s="634" t="s">
        <v>2301</v>
      </c>
      <c r="E9" s="302" t="s">
        <v>1873</v>
      </c>
      <c r="F9" s="271" t="s">
        <v>2302</v>
      </c>
      <c r="G9" s="346">
        <v>0.25</v>
      </c>
      <c r="H9" s="347">
        <v>0</v>
      </c>
      <c r="I9" s="346">
        <v>0.25</v>
      </c>
      <c r="J9" s="347">
        <v>0</v>
      </c>
      <c r="K9" s="346">
        <v>0.25</v>
      </c>
      <c r="L9" s="347">
        <v>0</v>
      </c>
      <c r="M9" s="346">
        <v>0.25</v>
      </c>
      <c r="N9" s="347">
        <v>0</v>
      </c>
      <c r="O9" s="380">
        <f>G9+I9+K9+M9</f>
        <v>1</v>
      </c>
      <c r="P9" s="381">
        <f>H9+J9+L9+N9</f>
        <v>0</v>
      </c>
      <c r="Q9" s="271"/>
      <c r="R9" s="271" t="s">
        <v>2303</v>
      </c>
      <c r="S9" s="271" t="s">
        <v>1878</v>
      </c>
      <c r="T9" s="271" t="s">
        <v>1875</v>
      </c>
      <c r="U9" s="271" t="s">
        <v>1874</v>
      </c>
    </row>
    <row r="10" spans="1:21" ht="186" customHeight="1">
      <c r="A10" s="620"/>
      <c r="B10" s="487" t="s">
        <v>1450</v>
      </c>
      <c r="C10" s="634" t="s">
        <v>1870</v>
      </c>
      <c r="D10" s="634" t="s">
        <v>1871</v>
      </c>
      <c r="E10" s="271" t="s">
        <v>1607</v>
      </c>
      <c r="F10" s="271" t="s">
        <v>2304</v>
      </c>
      <c r="G10" s="346">
        <v>0.25</v>
      </c>
      <c r="H10" s="503">
        <v>30000</v>
      </c>
      <c r="I10" s="346">
        <v>0.25</v>
      </c>
      <c r="J10" s="503">
        <v>30000</v>
      </c>
      <c r="K10" s="346">
        <v>0.25</v>
      </c>
      <c r="L10" s="503">
        <v>30000</v>
      </c>
      <c r="M10" s="346">
        <v>0.25</v>
      </c>
      <c r="N10" s="503">
        <v>30000</v>
      </c>
      <c r="O10" s="380">
        <f t="shared" ref="O10" si="0">G10+I10+K10+M10</f>
        <v>1</v>
      </c>
      <c r="P10" s="381">
        <f t="shared" ref="P10" si="1">H10+J10+L10+N10</f>
        <v>120000</v>
      </c>
      <c r="Q10" s="271"/>
      <c r="R10" s="271" t="s">
        <v>2305</v>
      </c>
      <c r="S10" s="271" t="s">
        <v>1877</v>
      </c>
      <c r="T10" s="271" t="s">
        <v>1876</v>
      </c>
      <c r="U10" s="271" t="s">
        <v>1874</v>
      </c>
    </row>
    <row r="11" spans="1:21" ht="15.75">
      <c r="A11" s="621"/>
      <c r="B11" s="622"/>
      <c r="C11" s="622"/>
      <c r="D11" s="622"/>
      <c r="E11" s="622"/>
      <c r="F11" s="623"/>
      <c r="G11" s="230">
        <f t="shared" ref="G11:P11" si="2">SUM(G8:G10)</f>
        <v>0.75</v>
      </c>
      <c r="H11" s="230">
        <f t="shared" si="2"/>
        <v>30000</v>
      </c>
      <c r="I11" s="230">
        <f t="shared" si="2"/>
        <v>0.75</v>
      </c>
      <c r="J11" s="230">
        <f t="shared" si="2"/>
        <v>30000</v>
      </c>
      <c r="K11" s="230">
        <f t="shared" si="2"/>
        <v>0.75</v>
      </c>
      <c r="L11" s="230">
        <f t="shared" si="2"/>
        <v>30000</v>
      </c>
      <c r="M11" s="230">
        <f t="shared" si="2"/>
        <v>0.75</v>
      </c>
      <c r="N11" s="230">
        <f t="shared" si="2"/>
        <v>30000</v>
      </c>
      <c r="O11" s="230">
        <f t="shared" si="2"/>
        <v>3</v>
      </c>
      <c r="P11" s="230">
        <f t="shared" si="2"/>
        <v>120000</v>
      </c>
      <c r="Q11" s="259"/>
      <c r="R11" s="259"/>
      <c r="S11" s="259"/>
      <c r="T11" s="259"/>
      <c r="U11" s="272"/>
    </row>
  </sheetData>
  <mergeCells count="22">
    <mergeCell ref="A4:A6"/>
    <mergeCell ref="A8:A10"/>
    <mergeCell ref="A11:F11"/>
    <mergeCell ref="A1:U1"/>
    <mergeCell ref="A2:U2"/>
    <mergeCell ref="T4:T6"/>
    <mergeCell ref="U4:U6"/>
    <mergeCell ref="G5:H5"/>
    <mergeCell ref="I5:J5"/>
    <mergeCell ref="K5:L5"/>
    <mergeCell ref="M5:N5"/>
    <mergeCell ref="G4:N4"/>
    <mergeCell ref="O4:P5"/>
    <mergeCell ref="S4:S6"/>
    <mergeCell ref="B8:B9"/>
    <mergeCell ref="R4:R6"/>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sheetPr>
    <tabColor rgb="FF002060"/>
  </sheetPr>
  <dimension ref="A1:AA29"/>
  <sheetViews>
    <sheetView workbookViewId="0">
      <pane ySplit="8" topLeftCell="A9" activePane="bottomLeft" state="frozen"/>
      <selection activeCell="K7" sqref="K7"/>
      <selection pane="bottomLeft" activeCell="B29" sqref="B29"/>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31"/>
    <col min="9" max="9" width="15.28515625" customWidth="1"/>
    <col min="10" max="10" width="18.85546875" style="231" customWidth="1"/>
    <col min="12" max="12" width="11.5703125" style="231"/>
    <col min="14" max="14" width="11.5703125" style="231"/>
    <col min="15" max="15" width="15.28515625" customWidth="1"/>
    <col min="16" max="16" width="18.28515625" style="231" customWidth="1"/>
    <col min="17" max="17" width="14.140625" hidden="1" customWidth="1"/>
    <col min="18" max="20" width="14.140625" customWidth="1"/>
    <col min="21" max="21" width="17" customWidth="1"/>
  </cols>
  <sheetData>
    <row r="1" spans="1:27" ht="24.75" customHeight="1">
      <c r="E1" s="629" t="s">
        <v>1356</v>
      </c>
      <c r="F1" s="629"/>
      <c r="G1" s="629"/>
      <c r="H1" s="629"/>
      <c r="I1" s="629"/>
      <c r="J1" s="629"/>
      <c r="K1" s="629"/>
      <c r="L1" s="629"/>
      <c r="M1" s="284"/>
      <c r="N1" s="284"/>
      <c r="O1" s="284"/>
      <c r="P1" s="284"/>
      <c r="Q1" s="284"/>
      <c r="R1" s="284"/>
      <c r="S1" s="284"/>
      <c r="T1" s="284"/>
      <c r="U1" s="284"/>
      <c r="V1" s="284"/>
      <c r="W1" s="284"/>
      <c r="X1" s="284"/>
      <c r="Y1" s="284"/>
      <c r="Z1" s="284"/>
      <c r="AA1" s="284"/>
    </row>
    <row r="2" spans="1:27" ht="18.75">
      <c r="A2" s="310" t="s">
        <v>1355</v>
      </c>
      <c r="G2" s="284"/>
      <c r="I2" s="284"/>
      <c r="J2" s="284"/>
      <c r="K2" s="284"/>
      <c r="L2" s="284"/>
      <c r="M2" s="284"/>
      <c r="N2" s="284"/>
      <c r="O2" s="284"/>
      <c r="P2" s="284"/>
      <c r="Q2" s="284"/>
      <c r="R2" s="284"/>
      <c r="S2" s="284"/>
      <c r="T2" s="284"/>
      <c r="U2" s="284"/>
      <c r="V2" s="284"/>
      <c r="W2" s="284"/>
      <c r="X2" s="284"/>
      <c r="Y2" s="284"/>
      <c r="Z2" s="284"/>
      <c r="AA2" s="284"/>
    </row>
    <row r="3" spans="1:27" s="349" customFormat="1" ht="18.75">
      <c r="A3" s="310" t="s">
        <v>1427</v>
      </c>
      <c r="G3" s="284"/>
      <c r="H3" s="231"/>
      <c r="I3" s="284"/>
      <c r="J3" s="284"/>
      <c r="K3" s="284"/>
      <c r="L3" s="284"/>
      <c r="M3" s="284"/>
      <c r="N3" s="284"/>
      <c r="O3" s="284"/>
      <c r="P3" s="284"/>
      <c r="Q3" s="284"/>
      <c r="R3" s="284"/>
      <c r="S3" s="284"/>
      <c r="T3" s="284"/>
      <c r="U3" s="284"/>
      <c r="V3" s="284"/>
      <c r="W3" s="284"/>
      <c r="X3" s="284"/>
      <c r="Y3" s="284"/>
      <c r="Z3" s="284"/>
      <c r="AA3" s="284"/>
    </row>
    <row r="4" spans="1:27" s="349" customFormat="1" ht="18.75">
      <c r="A4" s="310" t="s">
        <v>1428</v>
      </c>
      <c r="G4" s="284"/>
      <c r="H4" s="231"/>
      <c r="I4" s="284"/>
      <c r="J4" s="284"/>
      <c r="K4" s="284"/>
      <c r="L4" s="284"/>
      <c r="M4" s="284"/>
      <c r="N4" s="284"/>
      <c r="O4" s="284"/>
      <c r="P4" s="284"/>
      <c r="Q4" s="284"/>
      <c r="R4" s="284"/>
      <c r="S4" s="284"/>
      <c r="T4" s="284"/>
      <c r="U4" s="284"/>
      <c r="V4" s="284"/>
      <c r="W4" s="284"/>
      <c r="X4" s="284"/>
      <c r="Y4" s="284"/>
      <c r="Z4" s="284"/>
      <c r="AA4" s="284"/>
    </row>
    <row r="5" spans="1:27" ht="18.75" customHeight="1">
      <c r="A5" s="616" t="s">
        <v>1429</v>
      </c>
      <c r="B5" s="630"/>
      <c r="C5" s="630"/>
      <c r="D5" s="630"/>
      <c r="E5" s="630"/>
      <c r="F5" s="630"/>
      <c r="G5" s="630"/>
      <c r="H5" s="630"/>
      <c r="I5" s="630"/>
      <c r="J5" s="630"/>
      <c r="K5" s="630"/>
      <c r="L5" s="630"/>
      <c r="M5" s="630"/>
      <c r="N5" s="630"/>
      <c r="O5" s="630"/>
      <c r="P5" s="630"/>
      <c r="Q5" s="630"/>
      <c r="R5" s="630"/>
      <c r="S5" s="630"/>
      <c r="T5" s="630"/>
      <c r="U5" s="630"/>
    </row>
    <row r="6" spans="1:27" ht="15" customHeight="1">
      <c r="A6" s="568" t="s">
        <v>97</v>
      </c>
      <c r="B6" s="570" t="s">
        <v>111</v>
      </c>
      <c r="C6" s="577" t="s">
        <v>86</v>
      </c>
      <c r="D6" s="577" t="s">
        <v>87</v>
      </c>
      <c r="E6" s="577" t="s">
        <v>392</v>
      </c>
      <c r="F6" s="577" t="s">
        <v>88</v>
      </c>
      <c r="G6" s="580" t="s">
        <v>100</v>
      </c>
      <c r="H6" s="582"/>
      <c r="I6" s="582"/>
      <c r="J6" s="582"/>
      <c r="K6" s="582"/>
      <c r="L6" s="582"/>
      <c r="M6" s="582"/>
      <c r="N6" s="581"/>
      <c r="O6" s="586" t="s">
        <v>101</v>
      </c>
      <c r="P6" s="587"/>
      <c r="Q6" s="570" t="s">
        <v>102</v>
      </c>
      <c r="R6" s="570" t="s">
        <v>103</v>
      </c>
      <c r="S6" s="570" t="s">
        <v>110</v>
      </c>
      <c r="T6" s="570" t="s">
        <v>109</v>
      </c>
      <c r="U6" s="583" t="s">
        <v>89</v>
      </c>
    </row>
    <row r="7" spans="1:27" ht="15" customHeight="1">
      <c r="A7" s="568"/>
      <c r="B7" s="568"/>
      <c r="C7" s="578"/>
      <c r="D7" s="578"/>
      <c r="E7" s="578"/>
      <c r="F7" s="578"/>
      <c r="G7" s="580" t="s">
        <v>104</v>
      </c>
      <c r="H7" s="581"/>
      <c r="I7" s="580" t="s">
        <v>105</v>
      </c>
      <c r="J7" s="581"/>
      <c r="K7" s="580" t="s">
        <v>106</v>
      </c>
      <c r="L7" s="581"/>
      <c r="M7" s="580" t="s">
        <v>107</v>
      </c>
      <c r="N7" s="581"/>
      <c r="O7" s="588"/>
      <c r="P7" s="589"/>
      <c r="Q7" s="568"/>
      <c r="R7" s="568"/>
      <c r="S7" s="568"/>
      <c r="T7" s="568"/>
      <c r="U7" s="584"/>
    </row>
    <row r="8" spans="1:27" ht="25.5">
      <c r="A8" s="569"/>
      <c r="B8" s="569"/>
      <c r="C8" s="579"/>
      <c r="D8" s="579"/>
      <c r="E8" s="579"/>
      <c r="F8" s="579"/>
      <c r="G8" s="419" t="s">
        <v>108</v>
      </c>
      <c r="H8" s="419" t="s">
        <v>12</v>
      </c>
      <c r="I8" s="419" t="s">
        <v>108</v>
      </c>
      <c r="J8" s="419" t="s">
        <v>12</v>
      </c>
      <c r="K8" s="419" t="s">
        <v>108</v>
      </c>
      <c r="L8" s="419" t="s">
        <v>12</v>
      </c>
      <c r="M8" s="419" t="s">
        <v>108</v>
      </c>
      <c r="N8" s="419" t="s">
        <v>12</v>
      </c>
      <c r="O8" s="419" t="s">
        <v>108</v>
      </c>
      <c r="P8" s="419" t="s">
        <v>12</v>
      </c>
      <c r="Q8" s="569"/>
      <c r="R8" s="569"/>
      <c r="S8" s="569"/>
      <c r="T8" s="569"/>
      <c r="U8" s="585"/>
    </row>
    <row r="9" spans="1:27" s="349" customFormat="1" ht="15.75">
      <c r="A9" s="420"/>
      <c r="B9" s="421"/>
      <c r="C9" s="422"/>
      <c r="D9" s="422"/>
      <c r="E9" s="423"/>
      <c r="F9" s="422"/>
      <c r="G9" s="424"/>
      <c r="H9" s="424"/>
      <c r="I9" s="424"/>
      <c r="J9" s="424"/>
      <c r="K9" s="424"/>
      <c r="L9" s="424"/>
      <c r="M9" s="424"/>
      <c r="N9" s="424"/>
      <c r="O9" s="424"/>
      <c r="P9" s="424"/>
      <c r="Q9" s="425"/>
      <c r="R9" s="425"/>
      <c r="S9" s="425"/>
      <c r="T9" s="425"/>
      <c r="U9" s="426"/>
    </row>
    <row r="10" spans="1:27" ht="15.75">
      <c r="A10" s="628" t="s">
        <v>1431</v>
      </c>
      <c r="B10" s="628" t="s">
        <v>1430</v>
      </c>
      <c r="C10" s="317"/>
      <c r="D10" s="317"/>
      <c r="E10" s="317"/>
      <c r="F10" s="317"/>
      <c r="G10" s="341"/>
      <c r="H10" s="342"/>
      <c r="I10" s="341"/>
      <c r="J10" s="342"/>
      <c r="K10" s="341"/>
      <c r="L10" s="342"/>
      <c r="M10" s="341"/>
      <c r="N10" s="342"/>
      <c r="O10" s="383">
        <f>G10+I10+K10+M10</f>
        <v>0</v>
      </c>
      <c r="P10" s="381">
        <f>H10+J10+L10+N10</f>
        <v>0</v>
      </c>
      <c r="Q10" s="317"/>
      <c r="R10" s="317"/>
      <c r="S10" s="317"/>
      <c r="T10" s="317"/>
      <c r="U10" s="317"/>
    </row>
    <row r="11" spans="1:27" s="349" customFormat="1" ht="15.75">
      <c r="A11" s="628"/>
      <c r="B11" s="628"/>
      <c r="C11" s="317"/>
      <c r="D11" s="317"/>
      <c r="E11" s="317"/>
      <c r="F11" s="317"/>
      <c r="G11" s="341"/>
      <c r="H11" s="342"/>
      <c r="I11" s="341"/>
      <c r="J11" s="342"/>
      <c r="K11" s="341"/>
      <c r="L11" s="342"/>
      <c r="M11" s="341"/>
      <c r="N11" s="342"/>
      <c r="O11" s="383">
        <f t="shared" ref="O11:O28" si="0">G11+I11+K11+M11</f>
        <v>0</v>
      </c>
      <c r="P11" s="381">
        <f t="shared" ref="P11:P28" si="1">H11+J11+L11+N11</f>
        <v>0</v>
      </c>
      <c r="Q11" s="317"/>
      <c r="R11" s="317"/>
      <c r="S11" s="317"/>
      <c r="T11" s="317"/>
      <c r="U11" s="317"/>
    </row>
    <row r="12" spans="1:27" s="349" customFormat="1" ht="15.75">
      <c r="A12" s="628"/>
      <c r="B12" s="628"/>
      <c r="C12" s="317"/>
      <c r="D12" s="317"/>
      <c r="E12" s="317"/>
      <c r="F12" s="317"/>
      <c r="G12" s="341"/>
      <c r="H12" s="342"/>
      <c r="I12" s="341"/>
      <c r="J12" s="342"/>
      <c r="K12" s="341"/>
      <c r="L12" s="342"/>
      <c r="M12" s="341"/>
      <c r="N12" s="342"/>
      <c r="O12" s="383">
        <f t="shared" si="0"/>
        <v>0</v>
      </c>
      <c r="P12" s="381">
        <f t="shared" si="1"/>
        <v>0</v>
      </c>
      <c r="Q12" s="317"/>
      <c r="R12" s="317"/>
      <c r="S12" s="317"/>
      <c r="T12" s="317"/>
      <c r="U12" s="317"/>
    </row>
    <row r="13" spans="1:27" s="349" customFormat="1" ht="15.75">
      <c r="A13" s="628"/>
      <c r="B13" s="628"/>
      <c r="C13" s="317"/>
      <c r="D13" s="317"/>
      <c r="E13" s="317"/>
      <c r="F13" s="317"/>
      <c r="G13" s="341"/>
      <c r="H13" s="342"/>
      <c r="I13" s="341"/>
      <c r="J13" s="342"/>
      <c r="K13" s="341"/>
      <c r="L13" s="342"/>
      <c r="M13" s="341"/>
      <c r="N13" s="342"/>
      <c r="O13" s="383">
        <f t="shared" si="0"/>
        <v>0</v>
      </c>
      <c r="P13" s="381">
        <f t="shared" si="1"/>
        <v>0</v>
      </c>
      <c r="Q13" s="317"/>
      <c r="R13" s="317"/>
      <c r="S13" s="317"/>
      <c r="T13" s="317"/>
      <c r="U13" s="317"/>
    </row>
    <row r="14" spans="1:27" s="349" customFormat="1" ht="15.75">
      <c r="A14" s="628"/>
      <c r="B14" s="628"/>
      <c r="C14" s="317"/>
      <c r="D14" s="317"/>
      <c r="E14" s="317"/>
      <c r="F14" s="317"/>
      <c r="G14" s="341"/>
      <c r="H14" s="342"/>
      <c r="I14" s="341"/>
      <c r="J14" s="342"/>
      <c r="K14" s="341"/>
      <c r="L14" s="342"/>
      <c r="M14" s="341"/>
      <c r="N14" s="342"/>
      <c r="O14" s="383">
        <f t="shared" si="0"/>
        <v>0</v>
      </c>
      <c r="P14" s="381">
        <f t="shared" si="1"/>
        <v>0</v>
      </c>
      <c r="Q14" s="317"/>
      <c r="R14" s="317"/>
      <c r="S14" s="317"/>
      <c r="T14" s="317"/>
      <c r="U14" s="317"/>
    </row>
    <row r="15" spans="1:27" s="349" customFormat="1" ht="15.75">
      <c r="A15" s="628"/>
      <c r="B15" s="628"/>
      <c r="C15" s="317"/>
      <c r="D15" s="317"/>
      <c r="E15" s="317"/>
      <c r="F15" s="317"/>
      <c r="G15" s="341"/>
      <c r="H15" s="342"/>
      <c r="I15" s="341"/>
      <c r="J15" s="342"/>
      <c r="K15" s="341"/>
      <c r="L15" s="342"/>
      <c r="M15" s="341"/>
      <c r="N15" s="342"/>
      <c r="O15" s="383">
        <f t="shared" si="0"/>
        <v>0</v>
      </c>
      <c r="P15" s="381">
        <f t="shared" si="1"/>
        <v>0</v>
      </c>
      <c r="Q15" s="317"/>
      <c r="R15" s="317"/>
      <c r="S15" s="317"/>
      <c r="T15" s="317"/>
      <c r="U15" s="317"/>
    </row>
    <row r="16" spans="1:27" ht="15.75">
      <c r="A16" s="628"/>
      <c r="B16" s="628"/>
      <c r="C16" s="317"/>
      <c r="D16" s="317"/>
      <c r="E16" s="317"/>
      <c r="F16" s="317"/>
      <c r="G16" s="341"/>
      <c r="H16" s="342"/>
      <c r="I16" s="341"/>
      <c r="J16" s="342"/>
      <c r="K16" s="341"/>
      <c r="L16" s="342"/>
      <c r="M16" s="341"/>
      <c r="N16" s="342"/>
      <c r="O16" s="383">
        <f t="shared" si="0"/>
        <v>0</v>
      </c>
      <c r="P16" s="381">
        <f t="shared" si="1"/>
        <v>0</v>
      </c>
      <c r="Q16" s="317"/>
      <c r="R16" s="317"/>
      <c r="S16" s="317"/>
      <c r="T16" s="317"/>
      <c r="U16" s="317"/>
    </row>
    <row r="17" spans="1:21" s="349" customFormat="1" ht="15.75">
      <c r="A17" s="571" t="s">
        <v>1433</v>
      </c>
      <c r="B17" s="571" t="s">
        <v>117</v>
      </c>
      <c r="C17" s="317"/>
      <c r="D17" s="317"/>
      <c r="E17" s="317"/>
      <c r="F17" s="317"/>
      <c r="G17" s="341"/>
      <c r="H17" s="342"/>
      <c r="I17" s="341"/>
      <c r="J17" s="342"/>
      <c r="K17" s="341"/>
      <c r="L17" s="342"/>
      <c r="M17" s="341"/>
      <c r="N17" s="342"/>
      <c r="O17" s="383">
        <f t="shared" si="0"/>
        <v>0</v>
      </c>
      <c r="P17" s="381">
        <f t="shared" si="1"/>
        <v>0</v>
      </c>
      <c r="Q17" s="317"/>
      <c r="R17" s="317"/>
      <c r="S17" s="317"/>
      <c r="T17" s="317"/>
      <c r="U17" s="317"/>
    </row>
    <row r="18" spans="1:21" s="349" customFormat="1" ht="15.75">
      <c r="A18" s="572"/>
      <c r="B18" s="572"/>
      <c r="C18" s="317"/>
      <c r="D18" s="317"/>
      <c r="E18" s="317"/>
      <c r="F18" s="317"/>
      <c r="G18" s="341"/>
      <c r="H18" s="342"/>
      <c r="I18" s="341"/>
      <c r="J18" s="342"/>
      <c r="K18" s="341"/>
      <c r="L18" s="342"/>
      <c r="M18" s="341"/>
      <c r="N18" s="342"/>
      <c r="O18" s="383">
        <f t="shared" si="0"/>
        <v>0</v>
      </c>
      <c r="P18" s="381">
        <f t="shared" si="1"/>
        <v>0</v>
      </c>
      <c r="Q18" s="317"/>
      <c r="R18" s="317"/>
      <c r="S18" s="317"/>
      <c r="T18" s="317"/>
      <c r="U18" s="317"/>
    </row>
    <row r="19" spans="1:21" s="349" customFormat="1" ht="15.75">
      <c r="A19" s="572"/>
      <c r="B19" s="572"/>
      <c r="C19" s="317"/>
      <c r="D19" s="317"/>
      <c r="E19" s="317"/>
      <c r="F19" s="317"/>
      <c r="G19" s="341"/>
      <c r="H19" s="342"/>
      <c r="I19" s="341"/>
      <c r="J19" s="342"/>
      <c r="K19" s="341"/>
      <c r="L19" s="342"/>
      <c r="M19" s="341"/>
      <c r="N19" s="342"/>
      <c r="O19" s="383">
        <f t="shared" si="0"/>
        <v>0</v>
      </c>
      <c r="P19" s="381">
        <f t="shared" si="1"/>
        <v>0</v>
      </c>
      <c r="Q19" s="317"/>
      <c r="R19" s="317"/>
      <c r="S19" s="317"/>
      <c r="T19" s="317"/>
      <c r="U19" s="317"/>
    </row>
    <row r="20" spans="1:21" s="349" customFormat="1" ht="15.75">
      <c r="A20" s="572"/>
      <c r="B20" s="572"/>
      <c r="C20" s="317"/>
      <c r="D20" s="317"/>
      <c r="E20" s="317"/>
      <c r="F20" s="317"/>
      <c r="G20" s="341"/>
      <c r="H20" s="342"/>
      <c r="I20" s="341"/>
      <c r="J20" s="342"/>
      <c r="K20" s="341"/>
      <c r="L20" s="342"/>
      <c r="M20" s="341"/>
      <c r="N20" s="342"/>
      <c r="O20" s="383">
        <f t="shared" si="0"/>
        <v>0</v>
      </c>
      <c r="P20" s="381">
        <f t="shared" si="1"/>
        <v>0</v>
      </c>
      <c r="Q20" s="317"/>
      <c r="R20" s="317"/>
      <c r="S20" s="317"/>
      <c r="T20" s="317"/>
      <c r="U20" s="317"/>
    </row>
    <row r="21" spans="1:21" s="349" customFormat="1" ht="15.75">
      <c r="A21" s="572"/>
      <c r="B21" s="572"/>
      <c r="C21" s="317"/>
      <c r="D21" s="317"/>
      <c r="E21" s="317"/>
      <c r="F21" s="317"/>
      <c r="G21" s="341"/>
      <c r="H21" s="342"/>
      <c r="I21" s="341"/>
      <c r="J21" s="342"/>
      <c r="K21" s="341"/>
      <c r="L21" s="342"/>
      <c r="M21" s="341"/>
      <c r="N21" s="342"/>
      <c r="O21" s="383">
        <f t="shared" si="0"/>
        <v>0</v>
      </c>
      <c r="P21" s="381">
        <f t="shared" si="1"/>
        <v>0</v>
      </c>
      <c r="Q21" s="317"/>
      <c r="R21" s="317"/>
      <c r="S21" s="317"/>
      <c r="T21" s="317"/>
      <c r="U21" s="317"/>
    </row>
    <row r="22" spans="1:21" s="349" customFormat="1" ht="15.75">
      <c r="A22" s="615"/>
      <c r="B22" s="615"/>
      <c r="C22" s="317"/>
      <c r="D22" s="317"/>
      <c r="E22" s="317"/>
      <c r="F22" s="317"/>
      <c r="G22" s="341"/>
      <c r="H22" s="342"/>
      <c r="I22" s="341"/>
      <c r="J22" s="342"/>
      <c r="K22" s="341"/>
      <c r="L22" s="342"/>
      <c r="M22" s="341"/>
      <c r="N22" s="342"/>
      <c r="O22" s="383">
        <f t="shared" si="0"/>
        <v>0</v>
      </c>
      <c r="P22" s="381">
        <f t="shared" si="1"/>
        <v>0</v>
      </c>
      <c r="Q22" s="317"/>
      <c r="R22" s="317"/>
      <c r="S22" s="317"/>
      <c r="T22" s="317"/>
      <c r="U22" s="317"/>
    </row>
    <row r="23" spans="1:21" s="349" customFormat="1" ht="15.75">
      <c r="A23" s="628" t="s">
        <v>1434</v>
      </c>
      <c r="B23" s="571"/>
      <c r="C23" s="317"/>
      <c r="D23" s="317"/>
      <c r="E23" s="317"/>
      <c r="F23" s="317"/>
      <c r="G23" s="341"/>
      <c r="H23" s="342"/>
      <c r="I23" s="341"/>
      <c r="J23" s="342"/>
      <c r="K23" s="341"/>
      <c r="L23" s="342"/>
      <c r="M23" s="341"/>
      <c r="N23" s="342"/>
      <c r="O23" s="383">
        <f t="shared" si="0"/>
        <v>0</v>
      </c>
      <c r="P23" s="381">
        <f t="shared" si="1"/>
        <v>0</v>
      </c>
      <c r="Q23" s="317"/>
      <c r="R23" s="317"/>
      <c r="S23" s="317"/>
      <c r="T23" s="317"/>
      <c r="U23" s="317"/>
    </row>
    <row r="24" spans="1:21" s="349" customFormat="1" ht="15.75">
      <c r="A24" s="628"/>
      <c r="B24" s="572"/>
      <c r="C24" s="317"/>
      <c r="D24" s="317"/>
      <c r="E24" s="317"/>
      <c r="F24" s="317"/>
      <c r="G24" s="341"/>
      <c r="H24" s="342"/>
      <c r="I24" s="341"/>
      <c r="J24" s="342"/>
      <c r="K24" s="341"/>
      <c r="L24" s="342"/>
      <c r="M24" s="341"/>
      <c r="N24" s="342"/>
      <c r="O24" s="383">
        <f t="shared" si="0"/>
        <v>0</v>
      </c>
      <c r="P24" s="381">
        <f t="shared" si="1"/>
        <v>0</v>
      </c>
      <c r="Q24" s="317"/>
      <c r="R24" s="317"/>
      <c r="S24" s="317"/>
      <c r="T24" s="317"/>
      <c r="U24" s="317"/>
    </row>
    <row r="25" spans="1:21" s="349" customFormat="1" ht="15.75">
      <c r="A25" s="628"/>
      <c r="B25" s="572"/>
      <c r="C25" s="317"/>
      <c r="D25" s="317"/>
      <c r="E25" s="317"/>
      <c r="F25" s="317"/>
      <c r="G25" s="341"/>
      <c r="H25" s="342"/>
      <c r="I25" s="341"/>
      <c r="J25" s="342"/>
      <c r="K25" s="341"/>
      <c r="L25" s="342"/>
      <c r="M25" s="341"/>
      <c r="N25" s="342"/>
      <c r="O25" s="383">
        <f t="shared" si="0"/>
        <v>0</v>
      </c>
      <c r="P25" s="381">
        <f t="shared" si="1"/>
        <v>0</v>
      </c>
      <c r="Q25" s="317"/>
      <c r="R25" s="317"/>
      <c r="S25" s="317"/>
      <c r="T25" s="317"/>
      <c r="U25" s="317"/>
    </row>
    <row r="26" spans="1:21" s="349" customFormat="1" ht="15.75">
      <c r="A26" s="628"/>
      <c r="B26" s="572"/>
      <c r="C26" s="317"/>
      <c r="D26" s="317"/>
      <c r="E26" s="317"/>
      <c r="F26" s="317"/>
      <c r="G26" s="341"/>
      <c r="H26" s="342"/>
      <c r="I26" s="341"/>
      <c r="J26" s="342"/>
      <c r="K26" s="341"/>
      <c r="L26" s="342"/>
      <c r="M26" s="341"/>
      <c r="N26" s="342"/>
      <c r="O26" s="383">
        <f t="shared" si="0"/>
        <v>0</v>
      </c>
      <c r="P26" s="381">
        <f t="shared" si="1"/>
        <v>0</v>
      </c>
      <c r="Q26" s="317"/>
      <c r="R26" s="317"/>
      <c r="S26" s="317"/>
      <c r="T26" s="317"/>
      <c r="U26" s="317"/>
    </row>
    <row r="27" spans="1:21" s="349" customFormat="1" ht="15.75">
      <c r="A27" s="628"/>
      <c r="B27" s="572"/>
      <c r="C27" s="317"/>
      <c r="D27" s="317"/>
      <c r="E27" s="317"/>
      <c r="F27" s="317"/>
      <c r="G27" s="341"/>
      <c r="H27" s="342"/>
      <c r="I27" s="341"/>
      <c r="J27" s="342"/>
      <c r="K27" s="341"/>
      <c r="L27" s="342"/>
      <c r="M27" s="341"/>
      <c r="N27" s="342"/>
      <c r="O27" s="383">
        <f t="shared" si="0"/>
        <v>0</v>
      </c>
      <c r="P27" s="381">
        <f t="shared" si="1"/>
        <v>0</v>
      </c>
      <c r="Q27" s="317"/>
      <c r="R27" s="317"/>
      <c r="S27" s="317"/>
      <c r="T27" s="317"/>
      <c r="U27" s="317"/>
    </row>
    <row r="28" spans="1:21" ht="15.75">
      <c r="A28" s="628"/>
      <c r="B28" s="615"/>
      <c r="C28" s="317"/>
      <c r="D28" s="317"/>
      <c r="E28" s="317"/>
      <c r="F28" s="317"/>
      <c r="G28" s="317"/>
      <c r="H28" s="342"/>
      <c r="I28" s="317"/>
      <c r="J28" s="342"/>
      <c r="K28" s="317"/>
      <c r="L28" s="342"/>
      <c r="M28" s="317"/>
      <c r="N28" s="342"/>
      <c r="O28" s="383">
        <f t="shared" si="0"/>
        <v>0</v>
      </c>
      <c r="P28" s="381">
        <f t="shared" si="1"/>
        <v>0</v>
      </c>
      <c r="Q28" s="317"/>
      <c r="R28" s="71"/>
      <c r="S28" s="317"/>
      <c r="T28" s="317"/>
      <c r="U28" s="317"/>
    </row>
    <row r="29" spans="1:21" ht="15.75">
      <c r="A29" s="289"/>
      <c r="B29" s="290"/>
      <c r="C29" s="290"/>
      <c r="D29" s="289" t="s">
        <v>1432</v>
      </c>
      <c r="E29" s="290"/>
      <c r="F29" s="291"/>
      <c r="G29" s="75">
        <f t="shared" ref="G29:P29" si="2">SUM(G10:G28)</f>
        <v>0</v>
      </c>
      <c r="H29" s="233">
        <f t="shared" si="2"/>
        <v>0</v>
      </c>
      <c r="I29" s="75">
        <f t="shared" si="2"/>
        <v>0</v>
      </c>
      <c r="J29" s="233">
        <f t="shared" si="2"/>
        <v>0</v>
      </c>
      <c r="K29" s="75">
        <f t="shared" si="2"/>
        <v>0</v>
      </c>
      <c r="L29" s="233">
        <f t="shared" si="2"/>
        <v>0</v>
      </c>
      <c r="M29" s="75">
        <f t="shared" si="2"/>
        <v>0</v>
      </c>
      <c r="N29" s="233">
        <f t="shared" si="2"/>
        <v>0</v>
      </c>
      <c r="O29" s="233">
        <f t="shared" si="2"/>
        <v>0</v>
      </c>
      <c r="P29" s="233">
        <f t="shared" si="2"/>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sheetPr>
    <tabColor rgb="FF99FF66"/>
  </sheetPr>
  <dimension ref="A1:AP70"/>
  <sheetViews>
    <sheetView zoomScale="80" zoomScaleNormal="80" workbookViewId="0">
      <pane ySplit="8" topLeftCell="A9" activePane="bottomLeft" state="frozen"/>
      <selection activeCell="K7" sqref="K7"/>
      <selection pane="bottomLeft" activeCell="C41" sqref="C41"/>
    </sheetView>
  </sheetViews>
  <sheetFormatPr baseColWidth="10" defaultRowHeight="15"/>
  <cols>
    <col min="1" max="1" width="35.7109375" style="349" customWidth="1"/>
    <col min="2" max="2" width="49.85546875" style="349" customWidth="1"/>
    <col min="3" max="6" width="27.42578125" style="349" customWidth="1"/>
    <col min="7" max="7" width="15.28515625" style="349" customWidth="1"/>
    <col min="8" max="8" width="11.42578125" style="231"/>
    <col min="9" max="9" width="15.28515625" style="349" customWidth="1"/>
    <col min="10" max="10" width="18.85546875" style="231" customWidth="1"/>
    <col min="11" max="11" width="11.42578125" style="349"/>
    <col min="12" max="12" width="11.42578125" style="231"/>
    <col min="13" max="13" width="11.42578125" style="349"/>
    <col min="14" max="14" width="11.42578125" style="231"/>
    <col min="15" max="15" width="15.28515625" style="349" customWidth="1"/>
    <col min="16" max="16" width="18.28515625" style="231" customWidth="1"/>
    <col min="17" max="17" width="14.140625" style="349" hidden="1" customWidth="1"/>
    <col min="18" max="20" width="14.140625" style="349" customWidth="1"/>
    <col min="21" max="21" width="17" style="349" customWidth="1"/>
    <col min="22" max="16384" width="11.42578125" style="349"/>
  </cols>
  <sheetData>
    <row r="1" spans="1:42" ht="24.75" customHeight="1">
      <c r="A1" s="388"/>
      <c r="B1" s="388"/>
      <c r="C1" s="388"/>
      <c r="D1" s="388"/>
      <c r="E1" s="631" t="s">
        <v>1463</v>
      </c>
      <c r="F1" s="631"/>
      <c r="G1" s="631"/>
      <c r="H1" s="631"/>
      <c r="I1" s="631"/>
      <c r="J1" s="631"/>
      <c r="K1" s="631"/>
      <c r="L1" s="631"/>
      <c r="M1" s="389"/>
      <c r="N1" s="389"/>
      <c r="O1" s="389"/>
      <c r="P1" s="389"/>
      <c r="Q1" s="389"/>
      <c r="R1" s="389"/>
      <c r="S1" s="389"/>
      <c r="T1" s="389"/>
      <c r="U1" s="389"/>
      <c r="V1" s="389"/>
      <c r="W1" s="389"/>
      <c r="X1" s="389"/>
      <c r="Y1" s="389"/>
      <c r="Z1" s="389"/>
      <c r="AA1" s="389"/>
      <c r="AB1" s="388"/>
      <c r="AC1" s="388"/>
      <c r="AD1" s="388"/>
      <c r="AE1" s="388"/>
      <c r="AF1" s="388"/>
      <c r="AG1" s="388"/>
      <c r="AH1" s="388"/>
      <c r="AI1" s="388"/>
      <c r="AJ1" s="388"/>
      <c r="AK1" s="388"/>
      <c r="AL1" s="388"/>
      <c r="AM1" s="388"/>
      <c r="AN1" s="388"/>
      <c r="AO1" s="388"/>
      <c r="AP1" s="388"/>
    </row>
    <row r="2" spans="1:42" ht="18.75">
      <c r="A2" s="387" t="s">
        <v>1355</v>
      </c>
      <c r="B2" s="388"/>
      <c r="C2" s="388"/>
      <c r="D2" s="388"/>
      <c r="E2" s="388"/>
      <c r="F2" s="388"/>
      <c r="G2" s="389"/>
      <c r="H2" s="390"/>
      <c r="I2" s="389"/>
      <c r="J2" s="389"/>
      <c r="K2" s="389"/>
      <c r="L2" s="389"/>
      <c r="M2" s="389"/>
      <c r="N2" s="389"/>
      <c r="O2" s="389"/>
      <c r="P2" s="389"/>
      <c r="Q2" s="389"/>
      <c r="R2" s="389"/>
      <c r="S2" s="389"/>
      <c r="T2" s="389"/>
      <c r="U2" s="389"/>
      <c r="V2" s="389"/>
      <c r="W2" s="389"/>
      <c r="X2" s="389"/>
      <c r="Y2" s="389"/>
      <c r="Z2" s="389"/>
      <c r="AA2" s="389"/>
      <c r="AB2" s="388"/>
      <c r="AC2" s="388"/>
      <c r="AD2" s="388"/>
      <c r="AE2" s="388"/>
      <c r="AF2" s="388"/>
      <c r="AG2" s="388"/>
      <c r="AH2" s="388"/>
      <c r="AI2" s="388"/>
      <c r="AJ2" s="388"/>
      <c r="AK2" s="388"/>
      <c r="AL2" s="388"/>
      <c r="AM2" s="388"/>
      <c r="AN2" s="388"/>
      <c r="AO2" s="388"/>
      <c r="AP2" s="388"/>
    </row>
    <row r="3" spans="1:42" ht="18.75">
      <c r="A3" s="387" t="s">
        <v>1469</v>
      </c>
      <c r="B3" s="388"/>
      <c r="C3" s="388"/>
      <c r="D3" s="388"/>
      <c r="E3" s="388"/>
      <c r="F3" s="388"/>
      <c r="G3" s="389"/>
      <c r="H3" s="390"/>
      <c r="I3" s="389"/>
      <c r="J3" s="389"/>
      <c r="K3" s="389"/>
      <c r="L3" s="389"/>
      <c r="M3" s="389"/>
      <c r="N3" s="389"/>
      <c r="O3" s="389"/>
      <c r="P3" s="389"/>
      <c r="Q3" s="389"/>
      <c r="R3" s="389"/>
      <c r="S3" s="389"/>
      <c r="T3" s="389"/>
      <c r="U3" s="389"/>
      <c r="V3" s="389"/>
      <c r="W3" s="389"/>
      <c r="X3" s="389"/>
      <c r="Y3" s="389"/>
      <c r="Z3" s="389"/>
      <c r="AA3" s="389"/>
      <c r="AB3" s="388"/>
      <c r="AC3" s="388"/>
      <c r="AD3" s="388"/>
      <c r="AE3" s="388"/>
      <c r="AF3" s="388"/>
      <c r="AG3" s="388"/>
      <c r="AH3" s="388"/>
      <c r="AI3" s="388"/>
      <c r="AJ3" s="388"/>
      <c r="AK3" s="388"/>
      <c r="AL3" s="388"/>
      <c r="AM3" s="388"/>
      <c r="AN3" s="388"/>
      <c r="AO3" s="388"/>
      <c r="AP3" s="388"/>
    </row>
    <row r="4" spans="1:42" s="388" customFormat="1" ht="18.75">
      <c r="A4" s="387" t="s">
        <v>1480</v>
      </c>
      <c r="G4" s="389"/>
      <c r="H4" s="390"/>
      <c r="I4" s="389"/>
      <c r="J4" s="389"/>
      <c r="K4" s="389"/>
      <c r="L4" s="389"/>
      <c r="M4" s="389"/>
      <c r="N4" s="389"/>
      <c r="O4" s="389"/>
      <c r="P4" s="389"/>
      <c r="Q4" s="389"/>
      <c r="R4" s="389"/>
      <c r="S4" s="389"/>
      <c r="T4" s="389"/>
      <c r="U4" s="389"/>
      <c r="V4" s="389"/>
      <c r="W4" s="389"/>
      <c r="X4" s="389"/>
      <c r="Y4" s="389"/>
      <c r="Z4" s="389"/>
      <c r="AA4" s="389"/>
    </row>
    <row r="5" spans="1:42" s="388" customFormat="1" ht="18.75" customHeight="1">
      <c r="A5" s="391" t="s">
        <v>1470</v>
      </c>
      <c r="B5" s="392"/>
      <c r="C5" s="392"/>
      <c r="D5" s="392"/>
      <c r="E5" s="392"/>
      <c r="F5" s="392"/>
      <c r="G5" s="392"/>
      <c r="H5" s="392"/>
      <c r="I5" s="392"/>
      <c r="J5" s="392"/>
      <c r="K5" s="392"/>
      <c r="L5" s="392"/>
      <c r="M5" s="392"/>
      <c r="N5" s="392"/>
      <c r="O5" s="392"/>
      <c r="P5" s="392"/>
      <c r="Q5" s="392"/>
      <c r="R5" s="392"/>
      <c r="S5" s="392"/>
      <c r="T5" s="392"/>
      <c r="U5" s="392"/>
    </row>
    <row r="6" spans="1:42" ht="15" customHeight="1">
      <c r="A6" s="568" t="s">
        <v>97</v>
      </c>
      <c r="B6" s="570" t="s">
        <v>111</v>
      </c>
      <c r="C6" s="577" t="s">
        <v>86</v>
      </c>
      <c r="D6" s="577" t="s">
        <v>87</v>
      </c>
      <c r="E6" s="577" t="s">
        <v>392</v>
      </c>
      <c r="F6" s="577" t="s">
        <v>88</v>
      </c>
      <c r="G6" s="580" t="s">
        <v>100</v>
      </c>
      <c r="H6" s="582"/>
      <c r="I6" s="582"/>
      <c r="J6" s="582"/>
      <c r="K6" s="582"/>
      <c r="L6" s="582"/>
      <c r="M6" s="582"/>
      <c r="N6" s="581"/>
      <c r="O6" s="586" t="s">
        <v>101</v>
      </c>
      <c r="P6" s="587"/>
      <c r="Q6" s="570" t="s">
        <v>102</v>
      </c>
      <c r="R6" s="570" t="s">
        <v>103</v>
      </c>
      <c r="S6" s="570" t="s">
        <v>110</v>
      </c>
      <c r="T6" s="570" t="s">
        <v>109</v>
      </c>
      <c r="U6" s="583" t="s">
        <v>89</v>
      </c>
    </row>
    <row r="7" spans="1:42" ht="15" customHeight="1">
      <c r="A7" s="568"/>
      <c r="B7" s="568"/>
      <c r="C7" s="578"/>
      <c r="D7" s="578"/>
      <c r="E7" s="578"/>
      <c r="F7" s="578"/>
      <c r="G7" s="580" t="s">
        <v>104</v>
      </c>
      <c r="H7" s="581"/>
      <c r="I7" s="580" t="s">
        <v>105</v>
      </c>
      <c r="J7" s="581"/>
      <c r="K7" s="580" t="s">
        <v>106</v>
      </c>
      <c r="L7" s="581"/>
      <c r="M7" s="580" t="s">
        <v>107</v>
      </c>
      <c r="N7" s="581"/>
      <c r="O7" s="588"/>
      <c r="P7" s="589"/>
      <c r="Q7" s="568"/>
      <c r="R7" s="568"/>
      <c r="S7" s="568"/>
      <c r="T7" s="568"/>
      <c r="U7" s="584"/>
    </row>
    <row r="8" spans="1:42" ht="25.5">
      <c r="A8" s="569"/>
      <c r="B8" s="569"/>
      <c r="C8" s="579"/>
      <c r="D8" s="579"/>
      <c r="E8" s="579"/>
      <c r="F8" s="579"/>
      <c r="G8" s="419" t="s">
        <v>108</v>
      </c>
      <c r="H8" s="419" t="s">
        <v>12</v>
      </c>
      <c r="I8" s="419" t="s">
        <v>108</v>
      </c>
      <c r="J8" s="419" t="s">
        <v>12</v>
      </c>
      <c r="K8" s="419" t="s">
        <v>108</v>
      </c>
      <c r="L8" s="419" t="s">
        <v>12</v>
      </c>
      <c r="M8" s="419" t="s">
        <v>108</v>
      </c>
      <c r="N8" s="419" t="s">
        <v>12</v>
      </c>
      <c r="O8" s="419" t="s">
        <v>108</v>
      </c>
      <c r="P8" s="419" t="s">
        <v>12</v>
      </c>
      <c r="Q8" s="569"/>
      <c r="R8" s="569"/>
      <c r="S8" s="569"/>
      <c r="T8" s="569"/>
      <c r="U8" s="585"/>
    </row>
    <row r="9" spans="1:42" ht="15.75">
      <c r="A9" s="420"/>
      <c r="B9" s="421"/>
      <c r="C9" s="422"/>
      <c r="D9" s="422"/>
      <c r="E9" s="423"/>
      <c r="F9" s="422"/>
      <c r="G9" s="424"/>
      <c r="H9" s="424"/>
      <c r="I9" s="424"/>
      <c r="J9" s="424"/>
      <c r="K9" s="424"/>
      <c r="L9" s="424"/>
      <c r="M9" s="424"/>
      <c r="N9" s="424"/>
      <c r="O9" s="424"/>
      <c r="P9" s="424"/>
      <c r="Q9" s="425"/>
      <c r="R9" s="425"/>
      <c r="S9" s="425"/>
      <c r="T9" s="425"/>
      <c r="U9" s="426"/>
    </row>
    <row r="10" spans="1:42" ht="15.75" customHeight="1">
      <c r="A10" s="571" t="s">
        <v>1471</v>
      </c>
      <c r="B10" s="571" t="s">
        <v>1472</v>
      </c>
      <c r="C10" s="317"/>
      <c r="D10" s="317"/>
      <c r="E10" s="317"/>
      <c r="F10" s="317"/>
      <c r="G10" s="341"/>
      <c r="H10" s="342"/>
      <c r="I10" s="341"/>
      <c r="J10" s="342"/>
      <c r="K10" s="341"/>
      <c r="L10" s="342"/>
      <c r="M10" s="341"/>
      <c r="N10" s="342"/>
      <c r="O10" s="383">
        <f t="shared" ref="O10:P12" si="0">G10+I10+K10+M10</f>
        <v>0</v>
      </c>
      <c r="P10" s="381">
        <f t="shared" si="0"/>
        <v>0</v>
      </c>
      <c r="Q10" s="317"/>
      <c r="R10" s="317"/>
      <c r="S10" s="317"/>
      <c r="T10" s="317"/>
      <c r="U10" s="317"/>
    </row>
    <row r="11" spans="1:42" ht="15.75">
      <c r="A11" s="572"/>
      <c r="B11" s="572"/>
      <c r="C11" s="317"/>
      <c r="D11" s="317"/>
      <c r="E11" s="317"/>
      <c r="F11" s="317"/>
      <c r="G11" s="341"/>
      <c r="H11" s="342"/>
      <c r="I11" s="341"/>
      <c r="J11" s="342"/>
      <c r="K11" s="341"/>
      <c r="L11" s="342"/>
      <c r="M11" s="341"/>
      <c r="N11" s="342"/>
      <c r="O11" s="383">
        <f t="shared" si="0"/>
        <v>0</v>
      </c>
      <c r="P11" s="381">
        <f t="shared" si="0"/>
        <v>0</v>
      </c>
      <c r="Q11" s="317"/>
      <c r="R11" s="317"/>
      <c r="S11" s="317"/>
      <c r="T11" s="317"/>
      <c r="U11" s="317"/>
    </row>
    <row r="12" spans="1:42" ht="15.75">
      <c r="A12" s="572"/>
      <c r="B12" s="572"/>
      <c r="C12" s="317"/>
      <c r="D12" s="317"/>
      <c r="E12" s="317"/>
      <c r="F12" s="317"/>
      <c r="G12" s="341"/>
      <c r="H12" s="342"/>
      <c r="I12" s="341"/>
      <c r="J12" s="342"/>
      <c r="K12" s="341"/>
      <c r="L12" s="342"/>
      <c r="M12" s="341"/>
      <c r="N12" s="342"/>
      <c r="O12" s="383">
        <f t="shared" si="0"/>
        <v>0</v>
      </c>
      <c r="P12" s="381">
        <f t="shared" si="0"/>
        <v>0</v>
      </c>
      <c r="Q12" s="317"/>
      <c r="R12" s="317"/>
      <c r="S12" s="317"/>
      <c r="T12" s="317"/>
      <c r="U12" s="317"/>
    </row>
    <row r="13" spans="1:42" ht="15.75">
      <c r="A13" s="572"/>
      <c r="B13" s="572"/>
      <c r="C13" s="317"/>
      <c r="D13" s="317"/>
      <c r="E13" s="317"/>
      <c r="F13" s="317"/>
      <c r="G13" s="341"/>
      <c r="H13" s="342"/>
      <c r="I13" s="341"/>
      <c r="J13" s="342"/>
      <c r="K13" s="341"/>
      <c r="L13" s="342"/>
      <c r="M13" s="341"/>
      <c r="N13" s="342"/>
      <c r="O13" s="383">
        <f t="shared" ref="O13:O25" si="1">G13+I13+K13+M13</f>
        <v>0</v>
      </c>
      <c r="P13" s="381">
        <f t="shared" ref="P13:P25" si="2">H13+J13+L13+N13</f>
        <v>0</v>
      </c>
      <c r="Q13" s="317"/>
      <c r="R13" s="317"/>
      <c r="S13" s="317"/>
      <c r="T13" s="317"/>
      <c r="U13" s="317"/>
    </row>
    <row r="14" spans="1:42" ht="15.75">
      <c r="A14" s="572"/>
      <c r="B14" s="572"/>
      <c r="C14" s="317"/>
      <c r="D14" s="317"/>
      <c r="E14" s="317"/>
      <c r="F14" s="317"/>
      <c r="G14" s="341"/>
      <c r="H14" s="342"/>
      <c r="I14" s="341"/>
      <c r="J14" s="342"/>
      <c r="K14" s="341"/>
      <c r="L14" s="342"/>
      <c r="M14" s="341"/>
      <c r="N14" s="342"/>
      <c r="O14" s="383">
        <f t="shared" si="1"/>
        <v>0</v>
      </c>
      <c r="P14" s="381">
        <f t="shared" si="2"/>
        <v>0</v>
      </c>
      <c r="Q14" s="317"/>
      <c r="R14" s="317"/>
      <c r="S14" s="317"/>
      <c r="T14" s="317"/>
      <c r="U14" s="317"/>
    </row>
    <row r="15" spans="1:42" ht="15.75">
      <c r="A15" s="572"/>
      <c r="B15" s="572"/>
      <c r="C15" s="317"/>
      <c r="D15" s="317"/>
      <c r="E15" s="317"/>
      <c r="F15" s="317"/>
      <c r="G15" s="341"/>
      <c r="H15" s="342"/>
      <c r="I15" s="341"/>
      <c r="J15" s="342"/>
      <c r="K15" s="341"/>
      <c r="L15" s="342"/>
      <c r="M15" s="341"/>
      <c r="N15" s="342"/>
      <c r="O15" s="383">
        <f t="shared" si="1"/>
        <v>0</v>
      </c>
      <c r="P15" s="381">
        <f t="shared" si="2"/>
        <v>0</v>
      </c>
      <c r="Q15" s="317"/>
      <c r="R15" s="317"/>
      <c r="S15" s="317"/>
      <c r="T15" s="317"/>
      <c r="U15" s="317"/>
    </row>
    <row r="16" spans="1:42" ht="15.75">
      <c r="A16" s="572"/>
      <c r="B16" s="572"/>
      <c r="C16" s="317"/>
      <c r="D16" s="317"/>
      <c r="E16" s="317"/>
      <c r="F16" s="317"/>
      <c r="G16" s="341"/>
      <c r="H16" s="342"/>
      <c r="I16" s="341"/>
      <c r="J16" s="342"/>
      <c r="K16" s="341"/>
      <c r="L16" s="342"/>
      <c r="M16" s="341"/>
      <c r="N16" s="342"/>
      <c r="O16" s="383">
        <f t="shared" si="1"/>
        <v>0</v>
      </c>
      <c r="P16" s="381">
        <f t="shared" si="2"/>
        <v>0</v>
      </c>
      <c r="Q16" s="317"/>
      <c r="R16" s="317"/>
      <c r="S16" s="317"/>
      <c r="T16" s="317"/>
      <c r="U16" s="317"/>
    </row>
    <row r="17" spans="1:21" ht="15.75">
      <c r="A17" s="572"/>
      <c r="B17" s="615"/>
      <c r="C17" s="317"/>
      <c r="D17" s="317"/>
      <c r="E17" s="317"/>
      <c r="F17" s="317"/>
      <c r="G17" s="341"/>
      <c r="H17" s="342"/>
      <c r="I17" s="341"/>
      <c r="J17" s="342"/>
      <c r="K17" s="341"/>
      <c r="L17" s="342"/>
      <c r="M17" s="341"/>
      <c r="N17" s="342"/>
      <c r="O17" s="383">
        <f t="shared" si="1"/>
        <v>0</v>
      </c>
      <c r="P17" s="381">
        <f t="shared" si="2"/>
        <v>0</v>
      </c>
      <c r="Q17" s="317"/>
      <c r="R17" s="317"/>
      <c r="S17" s="317"/>
      <c r="T17" s="317"/>
      <c r="U17" s="317"/>
    </row>
    <row r="18" spans="1:21" ht="15.75">
      <c r="A18" s="572"/>
      <c r="B18" s="571" t="s">
        <v>1473</v>
      </c>
      <c r="C18" s="317"/>
      <c r="D18" s="317"/>
      <c r="E18" s="317"/>
      <c r="F18" s="317"/>
      <c r="G18" s="341"/>
      <c r="H18" s="342"/>
      <c r="I18" s="341"/>
      <c r="J18" s="342"/>
      <c r="K18" s="341"/>
      <c r="L18" s="342"/>
      <c r="M18" s="341"/>
      <c r="N18" s="342"/>
      <c r="O18" s="383">
        <f t="shared" si="1"/>
        <v>0</v>
      </c>
      <c r="P18" s="381">
        <f t="shared" si="2"/>
        <v>0</v>
      </c>
      <c r="Q18" s="317"/>
      <c r="R18" s="317"/>
      <c r="S18" s="317"/>
      <c r="T18" s="317"/>
      <c r="U18" s="317"/>
    </row>
    <row r="19" spans="1:21" ht="15.75">
      <c r="A19" s="572"/>
      <c r="B19" s="572"/>
      <c r="C19" s="317"/>
      <c r="D19" s="317"/>
      <c r="E19" s="317"/>
      <c r="F19" s="317"/>
      <c r="G19" s="341"/>
      <c r="H19" s="342"/>
      <c r="I19" s="341"/>
      <c r="J19" s="342"/>
      <c r="K19" s="341"/>
      <c r="L19" s="342"/>
      <c r="M19" s="341"/>
      <c r="N19" s="342"/>
      <c r="O19" s="383"/>
      <c r="P19" s="381"/>
      <c r="Q19" s="317"/>
      <c r="R19" s="317"/>
      <c r="S19" s="317"/>
      <c r="T19" s="317"/>
      <c r="U19" s="317"/>
    </row>
    <row r="20" spans="1:21" ht="15.75">
      <c r="A20" s="572"/>
      <c r="B20" s="572"/>
      <c r="C20" s="317"/>
      <c r="D20" s="317"/>
      <c r="E20" s="317"/>
      <c r="F20" s="317"/>
      <c r="G20" s="341"/>
      <c r="H20" s="342"/>
      <c r="I20" s="341"/>
      <c r="J20" s="342"/>
      <c r="K20" s="341"/>
      <c r="L20" s="342"/>
      <c r="M20" s="341"/>
      <c r="N20" s="342"/>
      <c r="O20" s="383"/>
      <c r="P20" s="381"/>
      <c r="Q20" s="317"/>
      <c r="R20" s="317"/>
      <c r="S20" s="317"/>
      <c r="T20" s="317"/>
      <c r="U20" s="317"/>
    </row>
    <row r="21" spans="1:21" ht="15.75">
      <c r="A21" s="572"/>
      <c r="B21" s="572"/>
      <c r="C21" s="317"/>
      <c r="D21" s="317"/>
      <c r="E21" s="317"/>
      <c r="F21" s="317"/>
      <c r="G21" s="341"/>
      <c r="H21" s="342"/>
      <c r="I21" s="341"/>
      <c r="J21" s="342"/>
      <c r="K21" s="341"/>
      <c r="L21" s="342"/>
      <c r="M21" s="341"/>
      <c r="N21" s="342"/>
      <c r="O21" s="383"/>
      <c r="P21" s="381"/>
      <c r="Q21" s="317"/>
      <c r="R21" s="317"/>
      <c r="S21" s="317"/>
      <c r="T21" s="317"/>
      <c r="U21" s="317"/>
    </row>
    <row r="22" spans="1:21" ht="15.75">
      <c r="A22" s="572"/>
      <c r="B22" s="572"/>
      <c r="C22" s="317"/>
      <c r="D22" s="317"/>
      <c r="E22" s="317"/>
      <c r="F22" s="317"/>
      <c r="G22" s="341"/>
      <c r="H22" s="342"/>
      <c r="I22" s="341"/>
      <c r="J22" s="342"/>
      <c r="K22" s="341"/>
      <c r="L22" s="342"/>
      <c r="M22" s="341"/>
      <c r="N22" s="342"/>
      <c r="O22" s="383"/>
      <c r="P22" s="381"/>
      <c r="Q22" s="317"/>
      <c r="R22" s="317"/>
      <c r="S22" s="317"/>
      <c r="T22" s="317"/>
      <c r="U22" s="317"/>
    </row>
    <row r="23" spans="1:21" ht="15.75">
      <c r="A23" s="572"/>
      <c r="B23" s="572"/>
      <c r="C23" s="317"/>
      <c r="D23" s="317"/>
      <c r="E23" s="317"/>
      <c r="F23" s="317"/>
      <c r="G23" s="341"/>
      <c r="H23" s="342"/>
      <c r="I23" s="341"/>
      <c r="J23" s="342"/>
      <c r="K23" s="341"/>
      <c r="L23" s="342"/>
      <c r="M23" s="341"/>
      <c r="N23" s="342"/>
      <c r="O23" s="383">
        <f t="shared" si="1"/>
        <v>0</v>
      </c>
      <c r="P23" s="381">
        <f t="shared" si="2"/>
        <v>0</v>
      </c>
      <c r="Q23" s="317"/>
      <c r="R23" s="317"/>
      <c r="S23" s="317"/>
      <c r="T23" s="317"/>
      <c r="U23" s="317"/>
    </row>
    <row r="24" spans="1:21" ht="15.75">
      <c r="A24" s="572"/>
      <c r="B24" s="615"/>
      <c r="C24" s="317"/>
      <c r="D24" s="317"/>
      <c r="E24" s="317"/>
      <c r="F24" s="317"/>
      <c r="G24" s="341"/>
      <c r="H24" s="342"/>
      <c r="I24" s="341"/>
      <c r="J24" s="342"/>
      <c r="K24" s="341"/>
      <c r="L24" s="342"/>
      <c r="M24" s="341"/>
      <c r="N24" s="342"/>
      <c r="O24" s="383">
        <f t="shared" si="1"/>
        <v>0</v>
      </c>
      <c r="P24" s="381">
        <f t="shared" si="2"/>
        <v>0</v>
      </c>
      <c r="Q24" s="317"/>
      <c r="R24" s="317"/>
      <c r="S24" s="317"/>
      <c r="T24" s="317"/>
      <c r="U24" s="317"/>
    </row>
    <row r="25" spans="1:21" ht="15.75">
      <c r="A25" s="572"/>
      <c r="B25" s="571" t="s">
        <v>1474</v>
      </c>
      <c r="C25" s="317"/>
      <c r="D25" s="317"/>
      <c r="E25" s="317"/>
      <c r="F25" s="317"/>
      <c r="G25" s="341"/>
      <c r="H25" s="342"/>
      <c r="I25" s="341"/>
      <c r="J25" s="342"/>
      <c r="K25" s="341"/>
      <c r="L25" s="342"/>
      <c r="M25" s="341"/>
      <c r="N25" s="342"/>
      <c r="O25" s="383">
        <f t="shared" si="1"/>
        <v>0</v>
      </c>
      <c r="P25" s="381">
        <f t="shared" si="2"/>
        <v>0</v>
      </c>
      <c r="Q25" s="317"/>
      <c r="R25" s="317"/>
      <c r="S25" s="317"/>
      <c r="T25" s="317"/>
      <c r="U25" s="317"/>
    </row>
    <row r="26" spans="1:21" ht="15.75">
      <c r="A26" s="572"/>
      <c r="B26" s="572"/>
      <c r="C26" s="317"/>
      <c r="D26" s="317"/>
      <c r="E26" s="317"/>
      <c r="F26" s="317"/>
      <c r="G26" s="341"/>
      <c r="H26" s="342"/>
      <c r="I26" s="341"/>
      <c r="J26" s="342"/>
      <c r="K26" s="341"/>
      <c r="L26" s="342"/>
      <c r="M26" s="341"/>
      <c r="N26" s="342"/>
      <c r="O26" s="383">
        <f t="shared" ref="O26:P30" si="3">G26+I26+K26+M26</f>
        <v>0</v>
      </c>
      <c r="P26" s="381">
        <f t="shared" si="3"/>
        <v>0</v>
      </c>
      <c r="Q26" s="317"/>
      <c r="R26" s="317"/>
      <c r="S26" s="317"/>
      <c r="T26" s="317"/>
      <c r="U26" s="317"/>
    </row>
    <row r="27" spans="1:21" ht="15.75">
      <c r="A27" s="572"/>
      <c r="B27" s="572"/>
      <c r="C27" s="317"/>
      <c r="D27" s="317"/>
      <c r="E27" s="317"/>
      <c r="F27" s="317"/>
      <c r="G27" s="341"/>
      <c r="H27" s="342"/>
      <c r="I27" s="341"/>
      <c r="J27" s="342"/>
      <c r="K27" s="341"/>
      <c r="L27" s="342"/>
      <c r="M27" s="341"/>
      <c r="N27" s="342"/>
      <c r="O27" s="383">
        <f t="shared" si="3"/>
        <v>0</v>
      </c>
      <c r="P27" s="381">
        <f t="shared" si="3"/>
        <v>0</v>
      </c>
      <c r="Q27" s="317"/>
      <c r="R27" s="317"/>
      <c r="S27" s="317"/>
      <c r="T27" s="317"/>
      <c r="U27" s="317"/>
    </row>
    <row r="28" spans="1:21" ht="15.75">
      <c r="A28" s="572"/>
      <c r="B28" s="615"/>
      <c r="C28" s="317"/>
      <c r="D28" s="317"/>
      <c r="E28" s="317"/>
      <c r="F28" s="317"/>
      <c r="G28" s="341"/>
      <c r="H28" s="342"/>
      <c r="I28" s="341"/>
      <c r="J28" s="342"/>
      <c r="K28" s="341"/>
      <c r="L28" s="342"/>
      <c r="M28" s="341"/>
      <c r="N28" s="342"/>
      <c r="O28" s="383">
        <f t="shared" si="3"/>
        <v>0</v>
      </c>
      <c r="P28" s="381">
        <f t="shared" si="3"/>
        <v>0</v>
      </c>
      <c r="Q28" s="317"/>
      <c r="R28" s="317"/>
      <c r="S28" s="317"/>
      <c r="T28" s="317"/>
      <c r="U28" s="317"/>
    </row>
    <row r="29" spans="1:21" ht="15.75">
      <c r="A29" s="572"/>
      <c r="B29" s="571" t="s">
        <v>1475</v>
      </c>
      <c r="C29" s="317"/>
      <c r="D29" s="317"/>
      <c r="E29" s="317"/>
      <c r="F29" s="317"/>
      <c r="G29" s="341"/>
      <c r="H29" s="342"/>
      <c r="I29" s="341"/>
      <c r="J29" s="342"/>
      <c r="K29" s="341"/>
      <c r="L29" s="342"/>
      <c r="M29" s="341"/>
      <c r="N29" s="342"/>
      <c r="O29" s="383">
        <f t="shared" si="3"/>
        <v>0</v>
      </c>
      <c r="P29" s="381">
        <f t="shared" si="3"/>
        <v>0</v>
      </c>
      <c r="Q29" s="317"/>
      <c r="R29" s="317"/>
      <c r="S29" s="317"/>
      <c r="T29" s="317"/>
      <c r="U29" s="317"/>
    </row>
    <row r="30" spans="1:21" ht="15.75">
      <c r="A30" s="572"/>
      <c r="B30" s="572"/>
      <c r="C30" s="317"/>
      <c r="D30" s="317"/>
      <c r="E30" s="317"/>
      <c r="F30" s="317"/>
      <c r="G30" s="341"/>
      <c r="H30" s="342"/>
      <c r="I30" s="341"/>
      <c r="J30" s="342"/>
      <c r="K30" s="341"/>
      <c r="L30" s="342"/>
      <c r="M30" s="341"/>
      <c r="N30" s="342"/>
      <c r="O30" s="383">
        <f t="shared" si="3"/>
        <v>0</v>
      </c>
      <c r="P30" s="381">
        <f t="shared" si="3"/>
        <v>0</v>
      </c>
      <c r="Q30" s="317"/>
      <c r="R30" s="317"/>
      <c r="S30" s="317"/>
      <c r="T30" s="317"/>
      <c r="U30" s="317"/>
    </row>
    <row r="31" spans="1:21" ht="15.75">
      <c r="A31" s="572"/>
      <c r="B31" s="572"/>
      <c r="C31" s="317"/>
      <c r="D31" s="317"/>
      <c r="E31" s="317"/>
      <c r="F31" s="317"/>
      <c r="G31" s="341"/>
      <c r="H31" s="342"/>
      <c r="I31" s="341"/>
      <c r="J31" s="342"/>
      <c r="K31" s="341"/>
      <c r="L31" s="342"/>
      <c r="M31" s="341"/>
      <c r="N31" s="342"/>
      <c r="O31" s="383"/>
      <c r="P31" s="381"/>
      <c r="Q31" s="317"/>
      <c r="R31" s="317"/>
      <c r="S31" s="317"/>
      <c r="T31" s="317"/>
      <c r="U31" s="317"/>
    </row>
    <row r="32" spans="1:21" ht="15.75">
      <c r="A32" s="572"/>
      <c r="B32" s="572"/>
      <c r="C32" s="317"/>
      <c r="D32" s="317"/>
      <c r="E32" s="317"/>
      <c r="F32" s="317"/>
      <c r="G32" s="341"/>
      <c r="H32" s="342"/>
      <c r="I32" s="341"/>
      <c r="J32" s="342"/>
      <c r="K32" s="341"/>
      <c r="L32" s="342"/>
      <c r="M32" s="341"/>
      <c r="N32" s="342"/>
      <c r="O32" s="383"/>
      <c r="P32" s="381"/>
      <c r="Q32" s="317"/>
      <c r="R32" s="317"/>
      <c r="S32" s="317"/>
      <c r="T32" s="317"/>
      <c r="U32" s="317"/>
    </row>
    <row r="33" spans="1:21" ht="15.75">
      <c r="A33" s="572"/>
      <c r="B33" s="572"/>
      <c r="C33" s="317"/>
      <c r="D33" s="317"/>
      <c r="E33" s="317"/>
      <c r="F33" s="317"/>
      <c r="G33" s="341"/>
      <c r="H33" s="342"/>
      <c r="I33" s="341"/>
      <c r="J33" s="342"/>
      <c r="K33" s="341"/>
      <c r="L33" s="342"/>
      <c r="M33" s="341"/>
      <c r="N33" s="342"/>
      <c r="O33" s="383"/>
      <c r="P33" s="381"/>
      <c r="Q33" s="317"/>
      <c r="R33" s="317"/>
      <c r="S33" s="317"/>
      <c r="T33" s="317"/>
      <c r="U33" s="317"/>
    </row>
    <row r="34" spans="1:21" ht="15.75">
      <c r="A34" s="572"/>
      <c r="B34" s="572"/>
      <c r="C34" s="317"/>
      <c r="D34" s="317"/>
      <c r="E34" s="317"/>
      <c r="F34" s="317"/>
      <c r="G34" s="341"/>
      <c r="H34" s="342"/>
      <c r="I34" s="341"/>
      <c r="J34" s="342"/>
      <c r="K34" s="341"/>
      <c r="L34" s="342"/>
      <c r="M34" s="341"/>
      <c r="N34" s="342"/>
      <c r="O34" s="383"/>
      <c r="P34" s="381"/>
      <c r="Q34" s="317"/>
      <c r="R34" s="317"/>
      <c r="S34" s="317"/>
      <c r="T34" s="317"/>
      <c r="U34" s="317"/>
    </row>
    <row r="35" spans="1:21" ht="15.75">
      <c r="A35" s="572"/>
      <c r="B35" s="572"/>
      <c r="C35" s="317"/>
      <c r="D35" s="317"/>
      <c r="E35" s="317"/>
      <c r="F35" s="317"/>
      <c r="G35" s="341"/>
      <c r="H35" s="342"/>
      <c r="I35" s="341"/>
      <c r="J35" s="342"/>
      <c r="K35" s="341"/>
      <c r="L35" s="342"/>
      <c r="M35" s="341"/>
      <c r="N35" s="342"/>
      <c r="O35" s="383">
        <f>G35+I35+K35+M35</f>
        <v>0</v>
      </c>
      <c r="P35" s="381">
        <f>H35+J35+L35+N35</f>
        <v>0</v>
      </c>
      <c r="Q35" s="317"/>
      <c r="R35" s="317"/>
      <c r="S35" s="317"/>
      <c r="T35" s="317"/>
      <c r="U35" s="317"/>
    </row>
    <row r="36" spans="1:21" ht="15.75">
      <c r="A36" s="572"/>
      <c r="B36" s="572"/>
      <c r="C36" s="317"/>
      <c r="D36" s="317"/>
      <c r="E36" s="317"/>
      <c r="F36" s="317"/>
      <c r="G36" s="341"/>
      <c r="H36" s="342"/>
      <c r="I36" s="341"/>
      <c r="J36" s="342"/>
      <c r="K36" s="341"/>
      <c r="L36" s="342"/>
      <c r="M36" s="341"/>
      <c r="N36" s="342"/>
      <c r="O36" s="383"/>
      <c r="P36" s="381"/>
      <c r="Q36" s="317"/>
      <c r="R36" s="317"/>
      <c r="S36" s="317"/>
      <c r="T36" s="317"/>
      <c r="U36" s="317"/>
    </row>
    <row r="37" spans="1:21" ht="15.75">
      <c r="A37" s="572"/>
      <c r="B37" s="572"/>
      <c r="C37" s="317"/>
      <c r="D37" s="317"/>
      <c r="E37" s="317"/>
      <c r="F37" s="317"/>
      <c r="G37" s="341"/>
      <c r="H37" s="342"/>
      <c r="I37" s="341"/>
      <c r="J37" s="342"/>
      <c r="K37" s="341"/>
      <c r="L37" s="342"/>
      <c r="M37" s="341"/>
      <c r="N37" s="342"/>
      <c r="O37" s="383"/>
      <c r="P37" s="381"/>
      <c r="Q37" s="317"/>
      <c r="R37" s="317"/>
      <c r="S37" s="317"/>
      <c r="T37" s="317"/>
      <c r="U37" s="317"/>
    </row>
    <row r="38" spans="1:21" ht="15.75">
      <c r="A38" s="572"/>
      <c r="B38" s="572"/>
      <c r="C38" s="317"/>
      <c r="D38" s="317"/>
      <c r="E38" s="317"/>
      <c r="F38" s="317"/>
      <c r="G38" s="341"/>
      <c r="H38" s="342"/>
      <c r="I38" s="341"/>
      <c r="J38" s="342"/>
      <c r="K38" s="341"/>
      <c r="L38" s="342"/>
      <c r="M38" s="341"/>
      <c r="N38" s="342"/>
      <c r="O38" s="383"/>
      <c r="P38" s="381"/>
      <c r="Q38" s="317"/>
      <c r="R38" s="317"/>
      <c r="S38" s="317"/>
      <c r="T38" s="317"/>
      <c r="U38" s="317"/>
    </row>
    <row r="39" spans="1:21" ht="15.75">
      <c r="A39" s="572"/>
      <c r="B39" s="572"/>
      <c r="C39" s="317"/>
      <c r="D39" s="317"/>
      <c r="E39" s="317"/>
      <c r="F39" s="317"/>
      <c r="G39" s="341"/>
      <c r="H39" s="342"/>
      <c r="I39" s="341"/>
      <c r="J39" s="342"/>
      <c r="K39" s="341"/>
      <c r="L39" s="342"/>
      <c r="M39" s="341"/>
      <c r="N39" s="342"/>
      <c r="O39" s="383"/>
      <c r="P39" s="381"/>
      <c r="Q39" s="317"/>
      <c r="R39" s="317"/>
      <c r="S39" s="317"/>
      <c r="T39" s="317"/>
      <c r="U39" s="317"/>
    </row>
    <row r="40" spans="1:21" ht="15.75">
      <c r="A40" s="615"/>
      <c r="B40" s="615"/>
      <c r="C40" s="317"/>
      <c r="D40" s="317"/>
      <c r="E40" s="317"/>
      <c r="F40" s="317"/>
      <c r="G40" s="341"/>
      <c r="H40" s="342"/>
      <c r="I40" s="341"/>
      <c r="J40" s="342"/>
      <c r="K40" s="341"/>
      <c r="L40" s="342"/>
      <c r="M40" s="341"/>
      <c r="N40" s="342"/>
      <c r="O40" s="383"/>
      <c r="P40" s="381"/>
      <c r="Q40" s="317"/>
      <c r="R40" s="317"/>
      <c r="S40" s="317"/>
      <c r="T40" s="317"/>
      <c r="U40" s="317"/>
    </row>
    <row r="41" spans="1:21" ht="15.75">
      <c r="A41" s="571" t="s">
        <v>1476</v>
      </c>
      <c r="B41" s="571" t="s">
        <v>1477</v>
      </c>
      <c r="C41" s="317"/>
      <c r="D41" s="317"/>
      <c r="E41" s="317"/>
      <c r="F41" s="317"/>
      <c r="G41" s="341"/>
      <c r="H41" s="342"/>
      <c r="I41" s="341"/>
      <c r="J41" s="342"/>
      <c r="K41" s="341"/>
      <c r="L41" s="342"/>
      <c r="M41" s="341"/>
      <c r="N41" s="342"/>
      <c r="O41" s="383"/>
      <c r="P41" s="381"/>
      <c r="Q41" s="317"/>
      <c r="R41" s="317"/>
      <c r="S41" s="317"/>
      <c r="T41" s="317"/>
      <c r="U41" s="317"/>
    </row>
    <row r="42" spans="1:21" ht="15.75">
      <c r="A42" s="572"/>
      <c r="B42" s="572"/>
      <c r="C42" s="317"/>
      <c r="D42" s="317"/>
      <c r="E42" s="317"/>
      <c r="F42" s="317"/>
      <c r="G42" s="341"/>
      <c r="H42" s="342"/>
      <c r="I42" s="341"/>
      <c r="J42" s="342"/>
      <c r="K42" s="341"/>
      <c r="L42" s="342"/>
      <c r="M42" s="341"/>
      <c r="N42" s="342"/>
      <c r="O42" s="383"/>
      <c r="P42" s="381"/>
      <c r="Q42" s="317"/>
      <c r="R42" s="317"/>
      <c r="S42" s="317"/>
      <c r="T42" s="317"/>
      <c r="U42" s="317"/>
    </row>
    <row r="43" spans="1:21" ht="15.75">
      <c r="A43" s="572"/>
      <c r="B43" s="572"/>
      <c r="C43" s="317"/>
      <c r="D43" s="317"/>
      <c r="E43" s="317"/>
      <c r="F43" s="317"/>
      <c r="G43" s="341"/>
      <c r="H43" s="342"/>
      <c r="I43" s="341"/>
      <c r="J43" s="342"/>
      <c r="K43" s="341"/>
      <c r="L43" s="342"/>
      <c r="M43" s="341"/>
      <c r="N43" s="342"/>
      <c r="O43" s="383"/>
      <c r="P43" s="381"/>
      <c r="Q43" s="317"/>
      <c r="R43" s="317"/>
      <c r="S43" s="317"/>
      <c r="T43" s="317"/>
      <c r="U43" s="317"/>
    </row>
    <row r="44" spans="1:21" ht="15.75">
      <c r="A44" s="572"/>
      <c r="B44" s="572"/>
      <c r="C44" s="317"/>
      <c r="D44" s="317"/>
      <c r="E44" s="317"/>
      <c r="F44" s="317"/>
      <c r="G44" s="341"/>
      <c r="H44" s="342"/>
      <c r="I44" s="341"/>
      <c r="J44" s="342"/>
      <c r="K44" s="341"/>
      <c r="L44" s="342"/>
      <c r="M44" s="341"/>
      <c r="N44" s="342"/>
      <c r="O44" s="383"/>
      <c r="P44" s="381"/>
      <c r="Q44" s="317"/>
      <c r="R44" s="317"/>
      <c r="S44" s="317"/>
      <c r="T44" s="317"/>
      <c r="U44" s="317"/>
    </row>
    <row r="45" spans="1:21" ht="15.75">
      <c r="A45" s="572"/>
      <c r="B45" s="572"/>
      <c r="C45" s="317"/>
      <c r="D45" s="317"/>
      <c r="E45" s="317"/>
      <c r="F45" s="317"/>
      <c r="G45" s="341"/>
      <c r="H45" s="342"/>
      <c r="I45" s="341"/>
      <c r="J45" s="342"/>
      <c r="K45" s="341"/>
      <c r="L45" s="342"/>
      <c r="M45" s="341"/>
      <c r="N45" s="342"/>
      <c r="O45" s="383"/>
      <c r="P45" s="381"/>
      <c r="Q45" s="317"/>
      <c r="R45" s="317"/>
      <c r="S45" s="317"/>
      <c r="T45" s="317"/>
      <c r="U45" s="317"/>
    </row>
    <row r="46" spans="1:21" ht="15.75">
      <c r="A46" s="572"/>
      <c r="B46" s="572"/>
      <c r="C46" s="317"/>
      <c r="D46" s="317"/>
      <c r="E46" s="317"/>
      <c r="F46" s="317"/>
      <c r="G46" s="341"/>
      <c r="H46" s="342"/>
      <c r="I46" s="341"/>
      <c r="J46" s="342"/>
      <c r="K46" s="341"/>
      <c r="L46" s="342"/>
      <c r="M46" s="341"/>
      <c r="N46" s="342"/>
      <c r="O46" s="383"/>
      <c r="P46" s="381"/>
      <c r="Q46" s="317"/>
      <c r="R46" s="317"/>
      <c r="S46" s="317"/>
      <c r="T46" s="317"/>
      <c r="U46" s="317"/>
    </row>
    <row r="47" spans="1:21" ht="15.75">
      <c r="A47" s="572"/>
      <c r="B47" s="572"/>
      <c r="C47" s="317"/>
      <c r="D47" s="317"/>
      <c r="E47" s="317"/>
      <c r="F47" s="317"/>
      <c r="G47" s="341"/>
      <c r="H47" s="342"/>
      <c r="I47" s="341"/>
      <c r="J47" s="342"/>
      <c r="K47" s="341"/>
      <c r="L47" s="342"/>
      <c r="M47" s="341"/>
      <c r="N47" s="342"/>
      <c r="O47" s="383">
        <f t="shared" ref="O47:P50" si="4">G47+I47+K47+M47</f>
        <v>0</v>
      </c>
      <c r="P47" s="381">
        <f t="shared" si="4"/>
        <v>0</v>
      </c>
      <c r="Q47" s="317"/>
      <c r="R47" s="317"/>
      <c r="S47" s="317"/>
      <c r="T47" s="317"/>
      <c r="U47" s="317"/>
    </row>
    <row r="48" spans="1:21" ht="15.75">
      <c r="A48" s="572"/>
      <c r="B48" s="572"/>
      <c r="C48" s="317"/>
      <c r="D48" s="317"/>
      <c r="E48" s="317"/>
      <c r="F48" s="317"/>
      <c r="G48" s="341"/>
      <c r="H48" s="342"/>
      <c r="I48" s="341"/>
      <c r="J48" s="342"/>
      <c r="K48" s="341"/>
      <c r="L48" s="342"/>
      <c r="M48" s="341"/>
      <c r="N48" s="342"/>
      <c r="O48" s="383">
        <f t="shared" si="4"/>
        <v>0</v>
      </c>
      <c r="P48" s="381">
        <f t="shared" si="4"/>
        <v>0</v>
      </c>
      <c r="Q48" s="317"/>
      <c r="R48" s="317"/>
      <c r="S48" s="317"/>
      <c r="T48" s="317"/>
      <c r="U48" s="317"/>
    </row>
    <row r="49" spans="1:21" ht="15.75">
      <c r="A49" s="572"/>
      <c r="B49" s="615"/>
      <c r="C49" s="317"/>
      <c r="D49" s="317"/>
      <c r="E49" s="317"/>
      <c r="F49" s="317"/>
      <c r="G49" s="341"/>
      <c r="H49" s="342"/>
      <c r="I49" s="341"/>
      <c r="J49" s="342"/>
      <c r="K49" s="341"/>
      <c r="L49" s="342"/>
      <c r="M49" s="341"/>
      <c r="N49" s="342"/>
      <c r="O49" s="383">
        <f t="shared" si="4"/>
        <v>0</v>
      </c>
      <c r="P49" s="381">
        <f t="shared" si="4"/>
        <v>0</v>
      </c>
      <c r="Q49" s="317"/>
      <c r="R49" s="317"/>
      <c r="S49" s="317"/>
      <c r="T49" s="317"/>
      <c r="U49" s="317"/>
    </row>
    <row r="50" spans="1:21" ht="15.75">
      <c r="A50" s="572"/>
      <c r="B50" s="571" t="s">
        <v>1478</v>
      </c>
      <c r="C50" s="317"/>
      <c r="D50" s="317"/>
      <c r="E50" s="317"/>
      <c r="F50" s="317"/>
      <c r="G50" s="341"/>
      <c r="H50" s="342"/>
      <c r="I50" s="341"/>
      <c r="J50" s="342"/>
      <c r="K50" s="341"/>
      <c r="L50" s="342"/>
      <c r="M50" s="341"/>
      <c r="N50" s="342"/>
      <c r="O50" s="383">
        <f t="shared" si="4"/>
        <v>0</v>
      </c>
      <c r="P50" s="381">
        <f t="shared" si="4"/>
        <v>0</v>
      </c>
      <c r="Q50" s="317"/>
      <c r="R50" s="317"/>
      <c r="S50" s="317"/>
      <c r="T50" s="317"/>
      <c r="U50" s="317"/>
    </row>
    <row r="51" spans="1:21" ht="15.75">
      <c r="A51" s="572"/>
      <c r="B51" s="572"/>
      <c r="C51" s="317"/>
      <c r="D51" s="317"/>
      <c r="E51" s="317"/>
      <c r="F51" s="317"/>
      <c r="G51" s="341"/>
      <c r="H51" s="342"/>
      <c r="I51" s="341"/>
      <c r="J51" s="342"/>
      <c r="K51" s="341"/>
      <c r="L51" s="342"/>
      <c r="M51" s="341"/>
      <c r="N51" s="342"/>
      <c r="O51" s="383"/>
      <c r="P51" s="381"/>
      <c r="Q51" s="317"/>
      <c r="R51" s="317"/>
      <c r="S51" s="317"/>
      <c r="T51" s="317"/>
      <c r="U51" s="317"/>
    </row>
    <row r="52" spans="1:21" ht="15.75">
      <c r="A52" s="572"/>
      <c r="B52" s="572"/>
      <c r="C52" s="317"/>
      <c r="D52" s="317"/>
      <c r="E52" s="317"/>
      <c r="F52" s="317"/>
      <c r="G52" s="341"/>
      <c r="H52" s="342"/>
      <c r="I52" s="341"/>
      <c r="J52" s="342"/>
      <c r="K52" s="341"/>
      <c r="L52" s="342"/>
      <c r="M52" s="341"/>
      <c r="N52" s="342"/>
      <c r="O52" s="383"/>
      <c r="P52" s="381"/>
      <c r="Q52" s="317"/>
      <c r="R52" s="317"/>
      <c r="S52" s="317"/>
      <c r="T52" s="317"/>
      <c r="U52" s="317"/>
    </row>
    <row r="53" spans="1:21" ht="15.75">
      <c r="A53" s="572"/>
      <c r="B53" s="572"/>
      <c r="C53" s="317"/>
      <c r="D53" s="317"/>
      <c r="E53" s="317"/>
      <c r="F53" s="317"/>
      <c r="G53" s="341"/>
      <c r="H53" s="342"/>
      <c r="I53" s="341"/>
      <c r="J53" s="342"/>
      <c r="K53" s="341"/>
      <c r="L53" s="342"/>
      <c r="M53" s="341"/>
      <c r="N53" s="342"/>
      <c r="O53" s="383"/>
      <c r="P53" s="381"/>
      <c r="Q53" s="317"/>
      <c r="R53" s="317"/>
      <c r="S53" s="317"/>
      <c r="T53" s="317"/>
      <c r="U53" s="317"/>
    </row>
    <row r="54" spans="1:21" ht="15.75">
      <c r="A54" s="572"/>
      <c r="B54" s="572"/>
      <c r="C54" s="317"/>
      <c r="D54" s="317"/>
      <c r="E54" s="317"/>
      <c r="F54" s="317"/>
      <c r="G54" s="341"/>
      <c r="H54" s="342"/>
      <c r="I54" s="341"/>
      <c r="J54" s="342"/>
      <c r="K54" s="341"/>
      <c r="L54" s="342"/>
      <c r="M54" s="341"/>
      <c r="N54" s="342"/>
      <c r="O54" s="383"/>
      <c r="P54" s="381"/>
      <c r="Q54" s="317"/>
      <c r="R54" s="317"/>
      <c r="S54" s="317"/>
      <c r="T54" s="317"/>
      <c r="U54" s="317"/>
    </row>
    <row r="55" spans="1:21" ht="15.75">
      <c r="A55" s="572"/>
      <c r="B55" s="572"/>
      <c r="C55" s="317"/>
      <c r="D55" s="317"/>
      <c r="E55" s="317"/>
      <c r="F55" s="317"/>
      <c r="G55" s="341"/>
      <c r="H55" s="342"/>
      <c r="I55" s="341"/>
      <c r="J55" s="342"/>
      <c r="K55" s="341"/>
      <c r="L55" s="342"/>
      <c r="M55" s="341"/>
      <c r="N55" s="342"/>
      <c r="O55" s="383"/>
      <c r="P55" s="381"/>
      <c r="Q55" s="317"/>
      <c r="R55" s="317"/>
      <c r="S55" s="317"/>
      <c r="T55" s="317"/>
      <c r="U55" s="317"/>
    </row>
    <row r="56" spans="1:21" ht="15.75">
      <c r="A56" s="572"/>
      <c r="B56" s="572"/>
      <c r="C56" s="317"/>
      <c r="D56" s="317"/>
      <c r="E56" s="317"/>
      <c r="F56" s="317"/>
      <c r="G56" s="341"/>
      <c r="H56" s="342"/>
      <c r="I56" s="341"/>
      <c r="J56" s="342"/>
      <c r="K56" s="341"/>
      <c r="L56" s="342"/>
      <c r="M56" s="341"/>
      <c r="N56" s="342"/>
      <c r="O56" s="383"/>
      <c r="P56" s="381"/>
      <c r="Q56" s="317"/>
      <c r="R56" s="317"/>
      <c r="S56" s="317"/>
      <c r="T56" s="317"/>
      <c r="U56" s="317"/>
    </row>
    <row r="57" spans="1:21" ht="15.75">
      <c r="A57" s="572"/>
      <c r="B57" s="572"/>
      <c r="C57" s="317"/>
      <c r="D57" s="317"/>
      <c r="E57" s="317"/>
      <c r="F57" s="317"/>
      <c r="G57" s="341"/>
      <c r="H57" s="342"/>
      <c r="I57" s="341"/>
      <c r="J57" s="342"/>
      <c r="K57" s="341"/>
      <c r="L57" s="342"/>
      <c r="M57" s="341"/>
      <c r="N57" s="342"/>
      <c r="O57" s="383"/>
      <c r="P57" s="381"/>
      <c r="Q57" s="317"/>
      <c r="R57" s="317"/>
      <c r="S57" s="317"/>
      <c r="T57" s="317"/>
      <c r="U57" s="317"/>
    </row>
    <row r="58" spans="1:21" ht="15.75">
      <c r="A58" s="572"/>
      <c r="B58" s="572"/>
      <c r="C58" s="317"/>
      <c r="D58" s="317"/>
      <c r="E58" s="317"/>
      <c r="F58" s="317"/>
      <c r="G58" s="341"/>
      <c r="H58" s="342"/>
      <c r="I58" s="341"/>
      <c r="J58" s="342"/>
      <c r="K58" s="341"/>
      <c r="L58" s="342"/>
      <c r="M58" s="341"/>
      <c r="N58" s="342"/>
      <c r="O58" s="383"/>
      <c r="P58" s="381"/>
      <c r="Q58" s="317"/>
      <c r="R58" s="317"/>
      <c r="S58" s="317"/>
      <c r="T58" s="317"/>
      <c r="U58" s="317"/>
    </row>
    <row r="59" spans="1:21" ht="15.75">
      <c r="A59" s="572"/>
      <c r="B59" s="572"/>
      <c r="C59" s="317"/>
      <c r="D59" s="317"/>
      <c r="E59" s="317"/>
      <c r="F59" s="317"/>
      <c r="G59" s="341"/>
      <c r="H59" s="342"/>
      <c r="I59" s="341"/>
      <c r="J59" s="342"/>
      <c r="K59" s="341"/>
      <c r="L59" s="342"/>
      <c r="M59" s="341"/>
      <c r="N59" s="342"/>
      <c r="O59" s="383"/>
      <c r="P59" s="381"/>
      <c r="Q59" s="317"/>
      <c r="R59" s="317"/>
      <c r="S59" s="317"/>
      <c r="T59" s="317"/>
      <c r="U59" s="317"/>
    </row>
    <row r="60" spans="1:21" ht="15.75">
      <c r="A60" s="572"/>
      <c r="B60" s="572"/>
      <c r="C60" s="317"/>
      <c r="D60" s="317"/>
      <c r="E60" s="317"/>
      <c r="F60" s="317"/>
      <c r="G60" s="341"/>
      <c r="H60" s="342"/>
      <c r="I60" s="341"/>
      <c r="J60" s="342"/>
      <c r="K60" s="341"/>
      <c r="L60" s="342"/>
      <c r="M60" s="341"/>
      <c r="N60" s="342"/>
      <c r="O60" s="383"/>
      <c r="P60" s="381"/>
      <c r="Q60" s="317"/>
      <c r="R60" s="317"/>
      <c r="S60" s="317"/>
      <c r="T60" s="317"/>
      <c r="U60" s="317"/>
    </row>
    <row r="61" spans="1:21" ht="15.75">
      <c r="A61" s="572"/>
      <c r="B61" s="572"/>
      <c r="C61" s="317"/>
      <c r="D61" s="317"/>
      <c r="E61" s="317"/>
      <c r="F61" s="317"/>
      <c r="G61" s="341"/>
      <c r="H61" s="342"/>
      <c r="I61" s="341"/>
      <c r="J61" s="342"/>
      <c r="K61" s="341"/>
      <c r="L61" s="342"/>
      <c r="M61" s="341"/>
      <c r="N61" s="342"/>
      <c r="O61" s="383"/>
      <c r="P61" s="381"/>
      <c r="Q61" s="317"/>
      <c r="R61" s="317"/>
      <c r="S61" s="317"/>
      <c r="T61" s="317"/>
      <c r="U61" s="317"/>
    </row>
    <row r="62" spans="1:21" ht="45" customHeight="1">
      <c r="A62" s="615"/>
      <c r="B62" s="615"/>
      <c r="C62" s="317"/>
      <c r="D62" s="317"/>
      <c r="E62" s="317"/>
      <c r="F62" s="317"/>
      <c r="G62" s="341"/>
      <c r="H62" s="342"/>
      <c r="I62" s="341"/>
      <c r="J62" s="342"/>
      <c r="K62" s="341"/>
      <c r="L62" s="342"/>
      <c r="M62" s="341"/>
      <c r="N62" s="342"/>
      <c r="O62" s="383">
        <f>G62+I62+K62+M62</f>
        <v>0</v>
      </c>
      <c r="P62" s="381">
        <f>H62+J62+L62+N62</f>
        <v>0</v>
      </c>
      <c r="Q62" s="317"/>
      <c r="R62" s="317"/>
      <c r="S62" s="317"/>
      <c r="T62" s="317"/>
      <c r="U62" s="317"/>
    </row>
    <row r="63" spans="1:21" ht="15.75">
      <c r="A63" s="571" t="s">
        <v>1479</v>
      </c>
      <c r="B63" s="393"/>
      <c r="C63" s="317"/>
      <c r="D63" s="317"/>
      <c r="E63" s="317"/>
      <c r="F63" s="317"/>
      <c r="G63" s="341"/>
      <c r="H63" s="342"/>
      <c r="I63" s="341"/>
      <c r="J63" s="342"/>
      <c r="K63" s="341"/>
      <c r="L63" s="342"/>
      <c r="M63" s="341"/>
      <c r="N63" s="342"/>
      <c r="O63" s="383">
        <f>G63+I63+K63+M63</f>
        <v>0</v>
      </c>
      <c r="P63" s="381">
        <f>H63+J63+L63+N63</f>
        <v>0</v>
      </c>
      <c r="Q63" s="317"/>
      <c r="R63" s="317"/>
      <c r="S63" s="317"/>
      <c r="T63" s="317"/>
      <c r="U63" s="317"/>
    </row>
    <row r="64" spans="1:21" ht="15.75">
      <c r="A64" s="572"/>
      <c r="B64" s="393"/>
      <c r="C64" s="317"/>
      <c r="D64" s="317"/>
      <c r="E64" s="317"/>
      <c r="F64" s="317"/>
      <c r="G64" s="341"/>
      <c r="H64" s="342"/>
      <c r="I64" s="341"/>
      <c r="J64" s="342"/>
      <c r="K64" s="341"/>
      <c r="L64" s="342"/>
      <c r="M64" s="341"/>
      <c r="N64" s="342"/>
      <c r="O64" s="383"/>
      <c r="P64" s="381"/>
      <c r="Q64" s="317"/>
      <c r="R64" s="317"/>
      <c r="S64" s="317"/>
      <c r="T64" s="317"/>
      <c r="U64" s="317"/>
    </row>
    <row r="65" spans="1:21" ht="15.75">
      <c r="A65" s="572"/>
      <c r="B65" s="393"/>
      <c r="C65" s="317"/>
      <c r="D65" s="317"/>
      <c r="E65" s="317"/>
      <c r="F65" s="317"/>
      <c r="G65" s="341"/>
      <c r="H65" s="342"/>
      <c r="I65" s="341"/>
      <c r="J65" s="342"/>
      <c r="K65" s="341"/>
      <c r="L65" s="342"/>
      <c r="M65" s="341"/>
      <c r="N65" s="342"/>
      <c r="O65" s="383"/>
      <c r="P65" s="381"/>
      <c r="Q65" s="317"/>
      <c r="R65" s="317"/>
      <c r="S65" s="317"/>
      <c r="T65" s="317"/>
      <c r="U65" s="317"/>
    </row>
    <row r="66" spans="1:21" ht="15.75">
      <c r="A66" s="572"/>
      <c r="B66" s="393"/>
      <c r="C66" s="317"/>
      <c r="D66" s="317"/>
      <c r="E66" s="317"/>
      <c r="F66" s="317"/>
      <c r="G66" s="341"/>
      <c r="H66" s="342"/>
      <c r="I66" s="341"/>
      <c r="J66" s="342"/>
      <c r="K66" s="341"/>
      <c r="L66" s="342"/>
      <c r="M66" s="341"/>
      <c r="N66" s="342"/>
      <c r="O66" s="383"/>
      <c r="P66" s="381"/>
      <c r="Q66" s="317"/>
      <c r="R66" s="317"/>
      <c r="S66" s="317"/>
      <c r="T66" s="317"/>
      <c r="U66" s="317"/>
    </row>
    <row r="67" spans="1:21" ht="15.75">
      <c r="A67" s="572"/>
      <c r="B67" s="393"/>
      <c r="C67" s="317"/>
      <c r="D67" s="317"/>
      <c r="E67" s="317"/>
      <c r="F67" s="317"/>
      <c r="G67" s="341"/>
      <c r="H67" s="342"/>
      <c r="I67" s="341"/>
      <c r="J67" s="342"/>
      <c r="K67" s="341"/>
      <c r="L67" s="342"/>
      <c r="M67" s="341"/>
      <c r="N67" s="342"/>
      <c r="O67" s="383"/>
      <c r="P67" s="381"/>
      <c r="Q67" s="317"/>
      <c r="R67" s="317"/>
      <c r="S67" s="317"/>
      <c r="T67" s="317"/>
      <c r="U67" s="317"/>
    </row>
    <row r="68" spans="1:21" ht="15.75">
      <c r="A68" s="572"/>
      <c r="B68" s="393"/>
      <c r="C68" s="317"/>
      <c r="D68" s="317"/>
      <c r="E68" s="317"/>
      <c r="F68" s="317"/>
      <c r="G68" s="341"/>
      <c r="H68" s="342"/>
      <c r="I68" s="341"/>
      <c r="J68" s="342"/>
      <c r="K68" s="341"/>
      <c r="L68" s="342"/>
      <c r="M68" s="341"/>
      <c r="N68" s="342"/>
      <c r="O68" s="383">
        <f>G68+I68+K68+M68</f>
        <v>0</v>
      </c>
      <c r="P68" s="381">
        <f>H68+J68+L68+N68</f>
        <v>0</v>
      </c>
      <c r="Q68" s="317"/>
      <c r="R68" s="317"/>
      <c r="S68" s="317"/>
      <c r="T68" s="317"/>
      <c r="U68" s="317"/>
    </row>
    <row r="69" spans="1:21" ht="15.75">
      <c r="A69" s="615"/>
      <c r="B69" s="393"/>
      <c r="C69" s="317"/>
      <c r="D69" s="317"/>
      <c r="E69" s="317"/>
      <c r="F69" s="317"/>
      <c r="G69" s="317"/>
      <c r="H69" s="342"/>
      <c r="I69" s="317"/>
      <c r="J69" s="342"/>
      <c r="K69" s="317"/>
      <c r="L69" s="342"/>
      <c r="M69" s="317"/>
      <c r="N69" s="342"/>
      <c r="O69" s="383">
        <f>G69+I69+K69+M69</f>
        <v>0</v>
      </c>
      <c r="P69" s="381">
        <f>H69+J69+L69+N69</f>
        <v>0</v>
      </c>
      <c r="Q69" s="317"/>
      <c r="R69" s="71"/>
      <c r="S69" s="317"/>
      <c r="T69" s="317"/>
      <c r="U69" s="317"/>
    </row>
    <row r="70" spans="1:21" ht="15.75">
      <c r="A70" s="289"/>
      <c r="B70" s="290"/>
      <c r="C70" s="290"/>
      <c r="D70" s="289" t="s">
        <v>1464</v>
      </c>
      <c r="E70" s="290"/>
      <c r="F70" s="291"/>
      <c r="G70" s="75">
        <f t="shared" ref="G70:P70" si="5">SUM(G10:G69)</f>
        <v>0</v>
      </c>
      <c r="H70" s="233">
        <f t="shared" si="5"/>
        <v>0</v>
      </c>
      <c r="I70" s="75">
        <f t="shared" si="5"/>
        <v>0</v>
      </c>
      <c r="J70" s="233">
        <f t="shared" si="5"/>
        <v>0</v>
      </c>
      <c r="K70" s="75">
        <f t="shared" si="5"/>
        <v>0</v>
      </c>
      <c r="L70" s="233">
        <f t="shared" si="5"/>
        <v>0</v>
      </c>
      <c r="M70" s="75">
        <f t="shared" si="5"/>
        <v>0</v>
      </c>
      <c r="N70" s="233">
        <f t="shared" si="5"/>
        <v>0</v>
      </c>
      <c r="O70" s="233">
        <f t="shared" si="5"/>
        <v>0</v>
      </c>
      <c r="P70" s="233">
        <f t="shared" si="5"/>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sheetPr>
    <tabColor rgb="FFCC3300"/>
  </sheetPr>
  <dimension ref="A1:AP15"/>
  <sheetViews>
    <sheetView zoomScale="50" zoomScaleNormal="50" workbookViewId="0">
      <pane ySplit="9" topLeftCell="A11" activePane="bottomLeft" state="frozen"/>
      <selection activeCell="K7" sqref="K7"/>
      <selection pane="bottomLeft" activeCell="F12" sqref="F12"/>
    </sheetView>
  </sheetViews>
  <sheetFormatPr baseColWidth="10" defaultRowHeight="15"/>
  <cols>
    <col min="1" max="1" width="35.7109375" style="443" customWidth="1"/>
    <col min="2" max="2" width="35.85546875" style="443" customWidth="1"/>
    <col min="3" max="3" width="33.5703125" style="443" customWidth="1"/>
    <col min="4" max="4" width="31" style="443" customWidth="1"/>
    <col min="5" max="5" width="27.42578125" style="443" customWidth="1"/>
    <col min="6" max="6" width="34.28515625" style="443" customWidth="1"/>
    <col min="7" max="7" width="15.28515625" style="443" customWidth="1"/>
    <col min="8" max="8" width="11.42578125" style="231"/>
    <col min="9" max="9" width="15.28515625" style="443" customWidth="1"/>
    <col min="10" max="10" width="18.85546875" style="231" customWidth="1"/>
    <col min="11" max="11" width="11.42578125" style="443"/>
    <col min="12" max="12" width="11.42578125" style="231"/>
    <col min="13" max="13" width="11.42578125" style="443"/>
    <col min="14" max="14" width="11.42578125" style="231"/>
    <col min="15" max="15" width="15.28515625" style="443" customWidth="1"/>
    <col min="16" max="16" width="18.28515625" style="231" customWidth="1"/>
    <col min="17" max="17" width="14.140625" style="443" hidden="1" customWidth="1"/>
    <col min="18" max="18" width="38.42578125" style="443" customWidth="1"/>
    <col min="19" max="19" width="30" style="443" customWidth="1"/>
    <col min="20" max="20" width="26.28515625" style="443" customWidth="1"/>
    <col min="21" max="21" width="25.28515625" style="443" customWidth="1"/>
    <col min="22" max="16384" width="11.42578125" style="443"/>
  </cols>
  <sheetData>
    <row r="1" spans="1:42" ht="21">
      <c r="A1" s="388"/>
      <c r="B1" s="388"/>
      <c r="C1" s="388"/>
      <c r="D1" s="388"/>
      <c r="E1" s="631" t="s">
        <v>1502</v>
      </c>
      <c r="F1" s="631"/>
      <c r="G1" s="631"/>
      <c r="H1" s="631"/>
      <c r="I1" s="631"/>
      <c r="J1" s="631"/>
      <c r="K1" s="631"/>
      <c r="L1" s="631"/>
      <c r="M1" s="389"/>
      <c r="N1" s="389"/>
      <c r="O1" s="389"/>
      <c r="P1" s="389"/>
      <c r="Q1" s="389"/>
      <c r="R1" s="389"/>
      <c r="S1" s="389"/>
      <c r="T1" s="389"/>
      <c r="U1" s="389"/>
      <c r="V1" s="389"/>
      <c r="W1" s="389"/>
      <c r="X1" s="389"/>
      <c r="Y1" s="389"/>
      <c r="Z1" s="389"/>
      <c r="AA1" s="389"/>
      <c r="AB1" s="388"/>
      <c r="AC1" s="388"/>
      <c r="AD1" s="388"/>
      <c r="AE1" s="388"/>
      <c r="AF1" s="388"/>
      <c r="AG1" s="388"/>
      <c r="AH1" s="388"/>
      <c r="AI1" s="388"/>
      <c r="AJ1" s="388"/>
      <c r="AK1" s="388"/>
      <c r="AL1" s="388"/>
      <c r="AM1" s="388"/>
      <c r="AN1" s="388"/>
      <c r="AO1" s="388"/>
      <c r="AP1" s="388"/>
    </row>
    <row r="2" spans="1:42" ht="18.75">
      <c r="A2" s="387" t="s">
        <v>1355</v>
      </c>
      <c r="B2" s="388"/>
      <c r="C2" s="388"/>
      <c r="D2" s="388"/>
      <c r="E2" s="388"/>
      <c r="F2" s="388"/>
      <c r="G2" s="389"/>
      <c r="H2" s="390"/>
      <c r="I2" s="389"/>
      <c r="J2" s="389"/>
      <c r="K2" s="389"/>
      <c r="L2" s="389"/>
      <c r="M2" s="389"/>
      <c r="N2" s="389"/>
      <c r="O2" s="389"/>
      <c r="P2" s="389"/>
      <c r="Q2" s="389"/>
      <c r="R2" s="389"/>
      <c r="S2" s="389"/>
      <c r="T2" s="389"/>
      <c r="U2" s="389"/>
      <c r="V2" s="389"/>
      <c r="W2" s="389"/>
      <c r="X2" s="389"/>
      <c r="Y2" s="389"/>
      <c r="Z2" s="389"/>
      <c r="AA2" s="389"/>
      <c r="AB2" s="388"/>
      <c r="AC2" s="388"/>
      <c r="AD2" s="388"/>
      <c r="AE2" s="388"/>
      <c r="AF2" s="388"/>
      <c r="AG2" s="388"/>
      <c r="AH2" s="388"/>
      <c r="AI2" s="388"/>
      <c r="AJ2" s="388"/>
      <c r="AK2" s="388"/>
      <c r="AL2" s="388"/>
      <c r="AM2" s="388"/>
      <c r="AN2" s="388"/>
      <c r="AO2" s="388"/>
      <c r="AP2" s="388"/>
    </row>
    <row r="3" spans="1:42" ht="18.75">
      <c r="A3" s="387" t="s">
        <v>1498</v>
      </c>
      <c r="B3" s="388"/>
      <c r="C3" s="388"/>
      <c r="D3" s="388"/>
      <c r="E3" s="388"/>
      <c r="F3" s="388"/>
      <c r="G3" s="389"/>
      <c r="H3" s="390"/>
      <c r="I3" s="389"/>
      <c r="J3" s="389"/>
      <c r="K3" s="389"/>
      <c r="L3" s="389"/>
      <c r="M3" s="389"/>
      <c r="N3" s="389"/>
      <c r="O3" s="389"/>
      <c r="P3" s="389"/>
      <c r="Q3" s="389"/>
      <c r="R3" s="389"/>
      <c r="S3" s="389"/>
      <c r="T3" s="389"/>
      <c r="U3" s="389"/>
      <c r="V3" s="389"/>
      <c r="W3" s="389"/>
      <c r="X3" s="389"/>
      <c r="Y3" s="389"/>
      <c r="Z3" s="389"/>
      <c r="AA3" s="389"/>
      <c r="AB3" s="388"/>
      <c r="AC3" s="388"/>
      <c r="AD3" s="388"/>
      <c r="AE3" s="388"/>
      <c r="AF3" s="388"/>
      <c r="AG3" s="388"/>
      <c r="AH3" s="388"/>
      <c r="AI3" s="388"/>
      <c r="AJ3" s="388"/>
      <c r="AK3" s="388"/>
      <c r="AL3" s="388"/>
      <c r="AM3" s="388"/>
      <c r="AN3" s="388"/>
      <c r="AO3" s="388"/>
      <c r="AP3" s="388"/>
    </row>
    <row r="4" spans="1:42" s="388" customFormat="1" ht="18.75">
      <c r="A4" s="387" t="s">
        <v>1499</v>
      </c>
      <c r="G4" s="389"/>
      <c r="H4" s="390"/>
      <c r="I4" s="389"/>
      <c r="J4" s="389"/>
      <c r="K4" s="389"/>
      <c r="L4" s="389"/>
      <c r="M4" s="389"/>
      <c r="N4" s="389"/>
      <c r="O4" s="389"/>
      <c r="P4" s="389"/>
      <c r="Q4" s="389"/>
      <c r="R4" s="389"/>
      <c r="S4" s="389"/>
      <c r="T4" s="389"/>
      <c r="U4" s="389"/>
      <c r="V4" s="389"/>
      <c r="W4" s="389"/>
      <c r="X4" s="389"/>
      <c r="Y4" s="389"/>
      <c r="Z4" s="389"/>
      <c r="AA4" s="389"/>
    </row>
    <row r="5" spans="1:42" s="388" customFormat="1" ht="18.75">
      <c r="A5" s="387" t="s">
        <v>1500</v>
      </c>
      <c r="G5" s="389"/>
      <c r="H5" s="390"/>
      <c r="I5" s="389"/>
      <c r="J5" s="389"/>
      <c r="K5" s="389"/>
      <c r="L5" s="389"/>
      <c r="M5" s="389"/>
      <c r="N5" s="389"/>
      <c r="O5" s="389"/>
      <c r="P5" s="389"/>
      <c r="Q5" s="389"/>
      <c r="R5" s="389"/>
      <c r="S5" s="389"/>
      <c r="T5" s="389"/>
      <c r="U5" s="389"/>
      <c r="V5" s="389"/>
      <c r="W5" s="389"/>
      <c r="X5" s="389"/>
      <c r="Y5" s="389"/>
      <c r="Z5" s="389"/>
      <c r="AA5" s="389"/>
    </row>
    <row r="6" spans="1:42" s="388" customFormat="1">
      <c r="A6" s="392" t="s">
        <v>1501</v>
      </c>
      <c r="B6" s="392"/>
      <c r="C6" s="392"/>
      <c r="D6" s="392"/>
      <c r="E6" s="392"/>
      <c r="F6" s="392"/>
      <c r="G6" s="392"/>
      <c r="H6" s="392"/>
      <c r="I6" s="392"/>
      <c r="J6" s="392"/>
      <c r="K6" s="392"/>
      <c r="L6" s="392"/>
      <c r="M6" s="392"/>
      <c r="N6" s="392"/>
      <c r="O6" s="392"/>
      <c r="P6" s="392"/>
      <c r="Q6" s="392"/>
      <c r="R6" s="392"/>
      <c r="S6" s="392"/>
      <c r="T6" s="392"/>
      <c r="U6" s="392"/>
    </row>
    <row r="7" spans="1:42" ht="15" customHeight="1">
      <c r="A7" s="568" t="s">
        <v>97</v>
      </c>
      <c r="B7" s="570" t="s">
        <v>111</v>
      </c>
      <c r="C7" s="577" t="s">
        <v>86</v>
      </c>
      <c r="D7" s="577" t="s">
        <v>87</v>
      </c>
      <c r="E7" s="577" t="s">
        <v>392</v>
      </c>
      <c r="F7" s="577" t="s">
        <v>88</v>
      </c>
      <c r="G7" s="580" t="s">
        <v>100</v>
      </c>
      <c r="H7" s="582"/>
      <c r="I7" s="582"/>
      <c r="J7" s="582"/>
      <c r="K7" s="582"/>
      <c r="L7" s="582"/>
      <c r="M7" s="582"/>
      <c r="N7" s="581"/>
      <c r="O7" s="586" t="s">
        <v>101</v>
      </c>
      <c r="P7" s="587"/>
      <c r="Q7" s="570" t="s">
        <v>102</v>
      </c>
      <c r="R7" s="570" t="s">
        <v>103</v>
      </c>
      <c r="S7" s="570" t="s">
        <v>110</v>
      </c>
      <c r="T7" s="570" t="s">
        <v>109</v>
      </c>
      <c r="U7" s="601" t="s">
        <v>89</v>
      </c>
    </row>
    <row r="8" spans="1:42" ht="15" customHeight="1">
      <c r="A8" s="568"/>
      <c r="B8" s="568"/>
      <c r="C8" s="578"/>
      <c r="D8" s="578"/>
      <c r="E8" s="578"/>
      <c r="F8" s="578"/>
      <c r="G8" s="580" t="s">
        <v>104</v>
      </c>
      <c r="H8" s="581"/>
      <c r="I8" s="580" t="s">
        <v>105</v>
      </c>
      <c r="J8" s="581"/>
      <c r="K8" s="580" t="s">
        <v>106</v>
      </c>
      <c r="L8" s="581"/>
      <c r="M8" s="580" t="s">
        <v>107</v>
      </c>
      <c r="N8" s="581"/>
      <c r="O8" s="588"/>
      <c r="P8" s="589"/>
      <c r="Q8" s="568"/>
      <c r="R8" s="568"/>
      <c r="S8" s="568"/>
      <c r="T8" s="568"/>
      <c r="U8" s="602"/>
    </row>
    <row r="9" spans="1:42" ht="25.5">
      <c r="A9" s="569"/>
      <c r="B9" s="569"/>
      <c r="C9" s="579"/>
      <c r="D9" s="579"/>
      <c r="E9" s="579"/>
      <c r="F9" s="579"/>
      <c r="G9" s="419" t="s">
        <v>108</v>
      </c>
      <c r="H9" s="419" t="s">
        <v>12</v>
      </c>
      <c r="I9" s="419" t="s">
        <v>108</v>
      </c>
      <c r="J9" s="419" t="s">
        <v>12</v>
      </c>
      <c r="K9" s="419" t="s">
        <v>108</v>
      </c>
      <c r="L9" s="419" t="s">
        <v>12</v>
      </c>
      <c r="M9" s="419" t="s">
        <v>108</v>
      </c>
      <c r="N9" s="419" t="s">
        <v>12</v>
      </c>
      <c r="O9" s="419" t="s">
        <v>108</v>
      </c>
      <c r="P9" s="419" t="s">
        <v>12</v>
      </c>
      <c r="Q9" s="569"/>
      <c r="R9" s="569"/>
      <c r="S9" s="569"/>
      <c r="T9" s="569"/>
      <c r="U9" s="603"/>
    </row>
    <row r="10" spans="1:42" ht="15.75">
      <c r="A10" s="420"/>
      <c r="B10" s="421"/>
      <c r="C10" s="422"/>
      <c r="D10" s="422"/>
      <c r="E10" s="423"/>
      <c r="F10" s="422"/>
      <c r="G10" s="424"/>
      <c r="H10" s="424"/>
      <c r="I10" s="424"/>
      <c r="J10" s="424"/>
      <c r="K10" s="424"/>
      <c r="L10" s="424"/>
      <c r="M10" s="424"/>
      <c r="N10" s="424"/>
      <c r="O10" s="424"/>
      <c r="P10" s="424"/>
      <c r="Q10" s="425"/>
      <c r="R10" s="425"/>
      <c r="S10" s="425"/>
      <c r="T10" s="425"/>
      <c r="U10" s="426"/>
    </row>
    <row r="11" spans="1:42" ht="118.5" customHeight="1">
      <c r="A11" s="572" t="s">
        <v>1498</v>
      </c>
      <c r="B11" s="483" t="s">
        <v>1495</v>
      </c>
      <c r="C11" s="266" t="s">
        <v>1881</v>
      </c>
      <c r="D11" s="266" t="s">
        <v>1880</v>
      </c>
      <c r="E11" s="468" t="s">
        <v>1610</v>
      </c>
      <c r="F11" s="345" t="s">
        <v>1879</v>
      </c>
      <c r="G11" s="469">
        <v>0.25</v>
      </c>
      <c r="H11" s="470">
        <v>0</v>
      </c>
      <c r="I11" s="469">
        <v>0.25</v>
      </c>
      <c r="J11" s="470">
        <v>0</v>
      </c>
      <c r="K11" s="469">
        <v>0.25</v>
      </c>
      <c r="L11" s="470">
        <v>0</v>
      </c>
      <c r="M11" s="469">
        <v>0.25</v>
      </c>
      <c r="N11" s="470">
        <v>0</v>
      </c>
      <c r="O11" s="383">
        <f t="shared" ref="O11:P11" si="0">G11+I11+K11+M11</f>
        <v>1</v>
      </c>
      <c r="P11" s="381">
        <f t="shared" si="0"/>
        <v>0</v>
      </c>
      <c r="Q11" s="345"/>
      <c r="R11" s="345" t="s">
        <v>1890</v>
      </c>
      <c r="S11" s="345" t="s">
        <v>1891</v>
      </c>
      <c r="T11" s="345" t="s">
        <v>1897</v>
      </c>
      <c r="U11" s="345" t="s">
        <v>1898</v>
      </c>
    </row>
    <row r="12" spans="1:42" ht="165" customHeight="1">
      <c r="A12" s="572"/>
      <c r="B12" s="483" t="s">
        <v>1496</v>
      </c>
      <c r="C12" s="266" t="s">
        <v>1883</v>
      </c>
      <c r="D12" s="266" t="s">
        <v>1882</v>
      </c>
      <c r="E12" s="468" t="s">
        <v>1611</v>
      </c>
      <c r="F12" s="345" t="s">
        <v>1612</v>
      </c>
      <c r="G12" s="469">
        <v>0.25</v>
      </c>
      <c r="H12" s="470">
        <v>0</v>
      </c>
      <c r="I12" s="469">
        <v>0.25</v>
      </c>
      <c r="J12" s="470">
        <v>0</v>
      </c>
      <c r="K12" s="469">
        <v>0.25</v>
      </c>
      <c r="L12" s="470">
        <v>0</v>
      </c>
      <c r="M12" s="469">
        <v>0.25</v>
      </c>
      <c r="N12" s="470">
        <v>0</v>
      </c>
      <c r="O12" s="383">
        <f t="shared" ref="O12:O14" si="1">G12+I12+K12+M12</f>
        <v>1</v>
      </c>
      <c r="P12" s="381">
        <f t="shared" ref="P12:P14" si="2">H12+J12+L12+N12</f>
        <v>0</v>
      </c>
      <c r="Q12" s="345"/>
      <c r="R12" s="345" t="s">
        <v>1892</v>
      </c>
      <c r="S12" s="345" t="s">
        <v>1899</v>
      </c>
      <c r="T12" s="345" t="s">
        <v>1896</v>
      </c>
      <c r="U12" s="345" t="s">
        <v>1900</v>
      </c>
    </row>
    <row r="13" spans="1:42" ht="155.25" customHeight="1">
      <c r="A13" s="488" t="s">
        <v>1499</v>
      </c>
      <c r="B13" s="483" t="s">
        <v>1494</v>
      </c>
      <c r="C13" s="266" t="s">
        <v>1884</v>
      </c>
      <c r="D13" s="266" t="s">
        <v>1885</v>
      </c>
      <c r="E13" s="468" t="s">
        <v>1609</v>
      </c>
      <c r="F13" s="345" t="s">
        <v>1712</v>
      </c>
      <c r="G13" s="469">
        <v>0.25</v>
      </c>
      <c r="H13" s="470">
        <v>0</v>
      </c>
      <c r="I13" s="469">
        <v>0.25</v>
      </c>
      <c r="J13" s="470">
        <v>0</v>
      </c>
      <c r="K13" s="469">
        <v>0.25</v>
      </c>
      <c r="L13" s="470">
        <v>0</v>
      </c>
      <c r="M13" s="469">
        <v>0.25</v>
      </c>
      <c r="N13" s="470">
        <v>0</v>
      </c>
      <c r="O13" s="383">
        <f t="shared" si="1"/>
        <v>1</v>
      </c>
      <c r="P13" s="381">
        <f t="shared" si="2"/>
        <v>0</v>
      </c>
      <c r="Q13" s="345"/>
      <c r="R13" s="345" t="s">
        <v>1889</v>
      </c>
      <c r="S13" s="345" t="s">
        <v>1893</v>
      </c>
      <c r="T13" s="345" t="s">
        <v>1896</v>
      </c>
      <c r="U13" s="345" t="s">
        <v>1901</v>
      </c>
    </row>
    <row r="14" spans="1:42" ht="204.75" customHeight="1">
      <c r="A14" s="483" t="s">
        <v>1501</v>
      </c>
      <c r="B14" s="483" t="s">
        <v>1497</v>
      </c>
      <c r="C14" s="266" t="s">
        <v>1887</v>
      </c>
      <c r="D14" s="266" t="s">
        <v>1886</v>
      </c>
      <c r="E14" s="468" t="s">
        <v>1608</v>
      </c>
      <c r="F14" s="345" t="s">
        <v>1713</v>
      </c>
      <c r="G14" s="469">
        <v>0.25</v>
      </c>
      <c r="H14" s="470">
        <v>0</v>
      </c>
      <c r="I14" s="469">
        <v>0.25</v>
      </c>
      <c r="J14" s="470">
        <v>0</v>
      </c>
      <c r="K14" s="469">
        <v>0.25</v>
      </c>
      <c r="L14" s="470">
        <v>0</v>
      </c>
      <c r="M14" s="469">
        <v>0.25</v>
      </c>
      <c r="N14" s="470">
        <v>0</v>
      </c>
      <c r="O14" s="383">
        <f t="shared" si="1"/>
        <v>1</v>
      </c>
      <c r="P14" s="381">
        <f t="shared" si="2"/>
        <v>0</v>
      </c>
      <c r="Q14" s="345"/>
      <c r="R14" s="345" t="s">
        <v>1888</v>
      </c>
      <c r="S14" s="345" t="s">
        <v>1894</v>
      </c>
      <c r="T14" s="345" t="s">
        <v>1895</v>
      </c>
      <c r="U14" s="345" t="s">
        <v>1902</v>
      </c>
    </row>
    <row r="15" spans="1:42" ht="15.75">
      <c r="A15" s="289"/>
      <c r="B15" s="290"/>
      <c r="C15" s="290"/>
      <c r="D15" s="289" t="s">
        <v>1503</v>
      </c>
      <c r="E15" s="290"/>
      <c r="F15" s="291"/>
      <c r="G15" s="75">
        <f t="shared" ref="G15:M15" si="3">SUM(G11:G14)</f>
        <v>1</v>
      </c>
      <c r="H15" s="233">
        <f t="shared" si="3"/>
        <v>0</v>
      </c>
      <c r="I15" s="75">
        <f t="shared" si="3"/>
        <v>1</v>
      </c>
      <c r="J15" s="233">
        <f t="shared" si="3"/>
        <v>0</v>
      </c>
      <c r="K15" s="75">
        <f t="shared" si="3"/>
        <v>1</v>
      </c>
      <c r="L15" s="233">
        <f t="shared" si="3"/>
        <v>0</v>
      </c>
      <c r="M15" s="75">
        <f t="shared" si="3"/>
        <v>1</v>
      </c>
      <c r="N15" s="68"/>
      <c r="O15" s="233">
        <f>SUM(O11:O14)</f>
        <v>4</v>
      </c>
      <c r="P15" s="233">
        <f>SUM(P11:P14)</f>
        <v>0</v>
      </c>
      <c r="Q15" s="68"/>
      <c r="R15" s="68"/>
      <c r="S15" s="68"/>
      <c r="T15" s="68"/>
      <c r="U15" s="68"/>
    </row>
  </sheetData>
  <mergeCells count="19">
    <mergeCell ref="A11:A12"/>
    <mergeCell ref="O7:P8"/>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0"/>
    <dataValidation allowBlank="1" showInputMessage="1" showErrorMessage="1" promptTitle="INDICADORES DE RESULTADOS" prompt="Medidas o variables para verificar el cumplimiento de cada paso.&#10;" sqref="D7:D10"/>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0"/>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dataValidation allowBlank="1" showInputMessage="1" showErrorMessage="1" promptTitle="POBLACIÓN OBJETIVO" prompt="Grupo  de personas al cual se pretende beneficiar con dicho actividad." sqref="T7:T10"/>
    <dataValidation allowBlank="1" showInputMessage="1" showErrorMessage="1" promptTitle="MEDIO DE VERIFICACIÓN" prompt="Corresponde a los elementos a través del cual se acredita y se verifican  las actividades." sqref="S7:S10"/>
    <dataValidation allowBlank="1" showInputMessage="1" showErrorMessage="1" promptTitle="JUSTIFICACIÓN" prompt="Es aquella en que se explica de forma convincente el motivo por el que y para que se va realizar dicha actividad, que beneficio va traer a la institución." sqref="R7:R10"/>
    <dataValidation allowBlank="1" showInputMessage="1" showErrorMessage="1" promptTitle="SUPUESTOS" prompt="Un  supuesto es un dato asumido como cierto a efectos de planificación este puede ser positivo como negativo." sqref="Q7:Q1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zoomScale="80" zoomScaleNormal="80" workbookViewId="0">
      <pane ySplit="11" topLeftCell="A12" activePane="bottomLeft" state="frozen"/>
      <selection activeCell="A11" sqref="A11"/>
      <selection pane="bottomLeft" activeCell="AA11" sqref="AA11"/>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c r="A1" s="187"/>
      <c r="B1" s="190"/>
      <c r="C1" s="187" t="s">
        <v>251</v>
      </c>
      <c r="D1" s="190" t="s">
        <v>252</v>
      </c>
      <c r="E1" s="181" t="s">
        <v>253</v>
      </c>
      <c r="F1" s="181" t="s">
        <v>497</v>
      </c>
      <c r="G1" s="181" t="s">
        <v>499</v>
      </c>
      <c r="H1" s="181" t="s">
        <v>501</v>
      </c>
      <c r="I1" s="181" t="s">
        <v>503</v>
      </c>
      <c r="J1" s="181" t="s">
        <v>505</v>
      </c>
      <c r="K1" s="181" t="s">
        <v>507</v>
      </c>
      <c r="L1" s="181" t="s">
        <v>254</v>
      </c>
      <c r="M1" s="181" t="s">
        <v>510</v>
      </c>
      <c r="N1" s="181" t="s">
        <v>255</v>
      </c>
      <c r="O1" s="181" t="s">
        <v>512</v>
      </c>
      <c r="P1" s="181" t="s">
        <v>514</v>
      </c>
      <c r="Q1" s="181" t="s">
        <v>516</v>
      </c>
      <c r="R1" s="181" t="s">
        <v>514</v>
      </c>
      <c r="S1" s="181" t="s">
        <v>516</v>
      </c>
      <c r="T1" s="181" t="s">
        <v>516</v>
      </c>
      <c r="U1" s="181" t="s">
        <v>256</v>
      </c>
      <c r="V1" s="181" t="s">
        <v>517</v>
      </c>
      <c r="W1" s="181" t="s">
        <v>520</v>
      </c>
      <c r="X1" s="181" t="s">
        <v>520</v>
      </c>
      <c r="Y1" s="181" t="s">
        <v>257</v>
      </c>
      <c r="Z1" s="448"/>
      <c r="AA1" s="181" t="s">
        <v>257</v>
      </c>
      <c r="AB1" s="181" t="s">
        <v>522</v>
      </c>
      <c r="AC1" s="181" t="s">
        <v>258</v>
      </c>
      <c r="AD1" s="181" t="s">
        <v>523</v>
      </c>
      <c r="AE1" s="181" t="s">
        <v>524</v>
      </c>
      <c r="AF1" s="181" t="s">
        <v>528</v>
      </c>
      <c r="AG1" s="181" t="s">
        <v>274</v>
      </c>
      <c r="AH1" s="181" t="s">
        <v>529</v>
      </c>
      <c r="AI1" s="181" t="s">
        <v>531</v>
      </c>
      <c r="AJ1" s="181" t="s">
        <v>533</v>
      </c>
      <c r="AK1" s="181" t="s">
        <v>275</v>
      </c>
      <c r="AL1" s="181" t="s">
        <v>535</v>
      </c>
      <c r="AM1" s="181" t="s">
        <v>537</v>
      </c>
      <c r="AN1" s="181" t="s">
        <v>539</v>
      </c>
      <c r="AO1" s="181" t="s">
        <v>541</v>
      </c>
      <c r="AP1" s="181" t="s">
        <v>250</v>
      </c>
      <c r="AQ1" s="181" t="s">
        <v>543</v>
      </c>
      <c r="AR1" s="190" t="s">
        <v>259</v>
      </c>
      <c r="AS1" s="181" t="s">
        <v>545</v>
      </c>
      <c r="AT1" s="181" t="s">
        <v>260</v>
      </c>
      <c r="AU1" s="181" t="s">
        <v>547</v>
      </c>
      <c r="AV1" s="181" t="s">
        <v>549</v>
      </c>
      <c r="AW1" s="181" t="s">
        <v>261</v>
      </c>
      <c r="AX1" s="181" t="s">
        <v>551</v>
      </c>
      <c r="AY1" s="181" t="s">
        <v>553</v>
      </c>
      <c r="AZ1" s="181" t="s">
        <v>262</v>
      </c>
      <c r="BA1" s="181" t="s">
        <v>554</v>
      </c>
      <c r="BB1" s="181" t="s">
        <v>556</v>
      </c>
      <c r="BC1" s="181" t="s">
        <v>557</v>
      </c>
      <c r="BD1" s="181" t="s">
        <v>558</v>
      </c>
      <c r="BE1" s="181" t="s">
        <v>560</v>
      </c>
      <c r="BF1" s="181" t="s">
        <v>562</v>
      </c>
      <c r="BG1" s="181" t="s">
        <v>563</v>
      </c>
      <c r="BH1" s="181" t="s">
        <v>263</v>
      </c>
      <c r="BI1" s="181" t="s">
        <v>565</v>
      </c>
      <c r="BJ1" s="181" t="s">
        <v>567</v>
      </c>
      <c r="BK1" s="181" t="s">
        <v>569</v>
      </c>
      <c r="BL1" s="181" t="s">
        <v>571</v>
      </c>
      <c r="BM1" s="181" t="s">
        <v>573</v>
      </c>
      <c r="BN1" s="181" t="s">
        <v>575</v>
      </c>
      <c r="BO1" s="181" t="s">
        <v>577</v>
      </c>
      <c r="BP1" s="181" t="s">
        <v>579</v>
      </c>
      <c r="BQ1" s="181" t="s">
        <v>276</v>
      </c>
      <c r="BR1" s="181" t="s">
        <v>581</v>
      </c>
      <c r="BS1" s="181" t="s">
        <v>583</v>
      </c>
      <c r="BT1" s="181" t="s">
        <v>585</v>
      </c>
      <c r="BU1" s="181" t="s">
        <v>587</v>
      </c>
      <c r="BV1" s="181" t="s">
        <v>589</v>
      </c>
      <c r="BW1" s="181" t="s">
        <v>591</v>
      </c>
      <c r="BX1" s="181" t="s">
        <v>593</v>
      </c>
      <c r="BY1" s="181" t="s">
        <v>595</v>
      </c>
      <c r="BZ1" s="181" t="s">
        <v>597</v>
      </c>
      <c r="CA1" s="181" t="s">
        <v>599</v>
      </c>
      <c r="CB1" s="190" t="s">
        <v>264</v>
      </c>
      <c r="CC1" s="181" t="s">
        <v>265</v>
      </c>
      <c r="CD1" s="181" t="s">
        <v>601</v>
      </c>
      <c r="CE1" s="181" t="s">
        <v>266</v>
      </c>
      <c r="CF1" s="181" t="s">
        <v>603</v>
      </c>
      <c r="CG1" s="181" t="s">
        <v>605</v>
      </c>
      <c r="CH1" s="190" t="s">
        <v>267</v>
      </c>
      <c r="CI1" s="181" t="s">
        <v>268</v>
      </c>
      <c r="CJ1" s="181" t="s">
        <v>607</v>
      </c>
      <c r="CK1" s="181" t="s">
        <v>269</v>
      </c>
      <c r="CL1" s="181" t="s">
        <v>609</v>
      </c>
      <c r="CM1" s="181" t="s">
        <v>611</v>
      </c>
      <c r="CN1" s="181" t="s">
        <v>613</v>
      </c>
      <c r="CO1" s="190" t="s">
        <v>270</v>
      </c>
      <c r="CP1" s="181" t="s">
        <v>619</v>
      </c>
      <c r="CQ1" s="181" t="s">
        <v>621</v>
      </c>
      <c r="CR1" s="181" t="s">
        <v>271</v>
      </c>
      <c r="CS1" s="181" t="s">
        <v>615</v>
      </c>
      <c r="CT1" s="181" t="s">
        <v>617</v>
      </c>
      <c r="CU1" s="181" t="s">
        <v>272</v>
      </c>
      <c r="CV1" s="181" t="s">
        <v>623</v>
      </c>
      <c r="CW1" s="181" t="s">
        <v>273</v>
      </c>
      <c r="CX1" s="181" t="s">
        <v>624</v>
      </c>
      <c r="CY1" s="178" t="s">
        <v>277</v>
      </c>
      <c r="CZ1" s="190" t="s">
        <v>278</v>
      </c>
      <c r="DA1" s="181" t="s">
        <v>625</v>
      </c>
      <c r="DB1" s="181" t="s">
        <v>626</v>
      </c>
      <c r="DC1" s="181" t="s">
        <v>628</v>
      </c>
      <c r="DD1" s="181" t="s">
        <v>279</v>
      </c>
      <c r="DE1" s="181" t="s">
        <v>630</v>
      </c>
      <c r="DF1" s="181" t="s">
        <v>632</v>
      </c>
      <c r="DG1" s="181" t="s">
        <v>634</v>
      </c>
      <c r="DH1" s="181" t="s">
        <v>636</v>
      </c>
      <c r="DI1" s="181" t="s">
        <v>638</v>
      </c>
      <c r="DJ1" s="181" t="s">
        <v>640</v>
      </c>
      <c r="DK1" s="190" t="s">
        <v>280</v>
      </c>
      <c r="DL1" s="181" t="s">
        <v>281</v>
      </c>
      <c r="DM1" s="181" t="s">
        <v>642</v>
      </c>
      <c r="DN1" s="181" t="s">
        <v>282</v>
      </c>
      <c r="DO1" s="181" t="s">
        <v>644</v>
      </c>
      <c r="DP1" s="181" t="s">
        <v>646</v>
      </c>
      <c r="DQ1" s="181" t="s">
        <v>648</v>
      </c>
      <c r="DR1" s="181" t="s">
        <v>650</v>
      </c>
      <c r="DS1" s="181" t="s">
        <v>652</v>
      </c>
      <c r="DT1" s="181" t="s">
        <v>654</v>
      </c>
      <c r="DU1" s="181" t="s">
        <v>656</v>
      </c>
      <c r="DV1" s="181" t="s">
        <v>283</v>
      </c>
      <c r="DW1" s="181" t="s">
        <v>658</v>
      </c>
      <c r="DX1" s="181" t="s">
        <v>660</v>
      </c>
      <c r="DY1" s="181" t="s">
        <v>662</v>
      </c>
      <c r="DZ1" s="190" t="s">
        <v>284</v>
      </c>
      <c r="EA1" s="181" t="s">
        <v>664</v>
      </c>
      <c r="EB1" s="181" t="s">
        <v>285</v>
      </c>
      <c r="EC1" s="181" t="s">
        <v>666</v>
      </c>
      <c r="ED1" s="181" t="s">
        <v>286</v>
      </c>
      <c r="EE1" s="181" t="s">
        <v>668</v>
      </c>
      <c r="EF1" s="181" t="s">
        <v>670</v>
      </c>
      <c r="EG1" s="181" t="s">
        <v>672</v>
      </c>
      <c r="EH1" s="181" t="s">
        <v>674</v>
      </c>
      <c r="EI1" s="181" t="s">
        <v>676</v>
      </c>
      <c r="EJ1" s="181" t="s">
        <v>678</v>
      </c>
      <c r="EK1" s="181" t="s">
        <v>680</v>
      </c>
      <c r="EL1" s="181" t="s">
        <v>682</v>
      </c>
      <c r="EM1" s="181" t="s">
        <v>684</v>
      </c>
      <c r="EN1" s="181" t="s">
        <v>686</v>
      </c>
      <c r="EO1" s="181" t="s">
        <v>688</v>
      </c>
      <c r="EP1" s="190" t="s">
        <v>287</v>
      </c>
      <c r="EQ1" s="181" t="s">
        <v>690</v>
      </c>
      <c r="ER1" s="181" t="s">
        <v>288</v>
      </c>
      <c r="ES1" s="181" t="s">
        <v>692</v>
      </c>
      <c r="ET1" s="181" t="s">
        <v>694</v>
      </c>
      <c r="EU1" s="181" t="s">
        <v>289</v>
      </c>
      <c r="EV1" s="181" t="s">
        <v>696</v>
      </c>
      <c r="EW1" s="181" t="s">
        <v>698</v>
      </c>
      <c r="EX1" s="181" t="s">
        <v>290</v>
      </c>
      <c r="EY1" s="181" t="s">
        <v>700</v>
      </c>
      <c r="EZ1" s="181" t="s">
        <v>702</v>
      </c>
      <c r="FA1" s="181" t="s">
        <v>704</v>
      </c>
      <c r="FB1" s="181" t="s">
        <v>291</v>
      </c>
      <c r="FC1" s="181" t="s">
        <v>706</v>
      </c>
      <c r="FD1" s="181" t="s">
        <v>708</v>
      </c>
      <c r="FE1" s="190" t="s">
        <v>292</v>
      </c>
      <c r="FF1" s="181" t="s">
        <v>293</v>
      </c>
      <c r="FG1" s="181" t="s">
        <v>710</v>
      </c>
      <c r="FH1" s="181" t="s">
        <v>712</v>
      </c>
      <c r="FI1" s="181" t="s">
        <v>714</v>
      </c>
      <c r="FJ1" s="181" t="s">
        <v>716</v>
      </c>
      <c r="FK1" s="181" t="s">
        <v>294</v>
      </c>
      <c r="FL1" s="181" t="s">
        <v>718</v>
      </c>
      <c r="FM1" s="181" t="s">
        <v>720</v>
      </c>
      <c r="FN1" s="181" t="s">
        <v>722</v>
      </c>
      <c r="FO1" s="181" t="s">
        <v>724</v>
      </c>
      <c r="FP1" s="181" t="s">
        <v>726</v>
      </c>
      <c r="FQ1" s="181" t="s">
        <v>295</v>
      </c>
      <c r="FR1" s="181" t="s">
        <v>729</v>
      </c>
      <c r="FS1" s="181" t="s">
        <v>296</v>
      </c>
      <c r="FT1" s="181" t="s">
        <v>732</v>
      </c>
      <c r="FU1" s="181" t="s">
        <v>733</v>
      </c>
      <c r="FV1" s="181" t="s">
        <v>735</v>
      </c>
      <c r="FW1" s="181" t="s">
        <v>297</v>
      </c>
      <c r="FX1" s="181" t="s">
        <v>738</v>
      </c>
      <c r="FY1" s="181" t="s">
        <v>739</v>
      </c>
      <c r="FZ1" s="181" t="s">
        <v>741</v>
      </c>
      <c r="GA1" s="181" t="s">
        <v>298</v>
      </c>
      <c r="GB1" s="181" t="s">
        <v>744</v>
      </c>
      <c r="GC1" s="181" t="s">
        <v>746</v>
      </c>
      <c r="GD1" s="181" t="s">
        <v>748</v>
      </c>
      <c r="GE1" s="190" t="s">
        <v>299</v>
      </c>
      <c r="GF1" s="190" t="s">
        <v>300</v>
      </c>
      <c r="GG1" s="181" t="s">
        <v>306</v>
      </c>
      <c r="GH1" s="181" t="s">
        <v>750</v>
      </c>
      <c r="GI1" s="181" t="s">
        <v>752</v>
      </c>
      <c r="GJ1" s="181" t="s">
        <v>754</v>
      </c>
      <c r="GK1" s="181" t="s">
        <v>756</v>
      </c>
      <c r="GL1" s="181" t="s">
        <v>758</v>
      </c>
      <c r="GM1" s="181" t="s">
        <v>760</v>
      </c>
      <c r="GN1" s="190" t="s">
        <v>301</v>
      </c>
      <c r="GO1" s="181" t="s">
        <v>307</v>
      </c>
      <c r="GP1" s="181" t="s">
        <v>762</v>
      </c>
      <c r="GQ1" s="181" t="s">
        <v>764</v>
      </c>
      <c r="GR1" s="181" t="s">
        <v>765</v>
      </c>
      <c r="GS1" s="181" t="s">
        <v>308</v>
      </c>
      <c r="GT1" s="181" t="s">
        <v>768</v>
      </c>
      <c r="GU1" s="181" t="s">
        <v>769</v>
      </c>
      <c r="GV1" s="190" t="s">
        <v>302</v>
      </c>
      <c r="GW1" s="181" t="s">
        <v>303</v>
      </c>
      <c r="GX1" s="181" t="s">
        <v>771</v>
      </c>
      <c r="GY1" s="181" t="s">
        <v>773</v>
      </c>
      <c r="GZ1" s="181" t="s">
        <v>775</v>
      </c>
      <c r="HA1" s="181" t="s">
        <v>777</v>
      </c>
      <c r="HB1" s="181" t="s">
        <v>779</v>
      </c>
      <c r="HC1" s="190" t="s">
        <v>304</v>
      </c>
      <c r="HD1" s="181" t="s">
        <v>305</v>
      </c>
      <c r="HE1" s="181" t="s">
        <v>781</v>
      </c>
      <c r="HF1" s="181" t="s">
        <v>783</v>
      </c>
      <c r="HG1" s="181" t="s">
        <v>785</v>
      </c>
      <c r="HH1" s="181" t="s">
        <v>787</v>
      </c>
      <c r="HI1" s="181" t="s">
        <v>789</v>
      </c>
      <c r="HJ1" s="181" t="s">
        <v>791</v>
      </c>
      <c r="HK1" s="178" t="s">
        <v>309</v>
      </c>
      <c r="HL1" s="190" t="s">
        <v>310</v>
      </c>
      <c r="HM1" s="181" t="s">
        <v>311</v>
      </c>
      <c r="HN1" s="181" t="s">
        <v>793</v>
      </c>
      <c r="HO1" s="181" t="s">
        <v>795</v>
      </c>
      <c r="HP1" s="181" t="s">
        <v>797</v>
      </c>
      <c r="HQ1" s="181" t="s">
        <v>799</v>
      </c>
      <c r="HR1" s="181" t="s">
        <v>312</v>
      </c>
      <c r="HS1" s="181" t="s">
        <v>802</v>
      </c>
      <c r="HT1" s="181" t="s">
        <v>329</v>
      </c>
      <c r="HU1" s="181" t="s">
        <v>840</v>
      </c>
      <c r="HV1" s="181" t="s">
        <v>842</v>
      </c>
      <c r="HW1" s="181" t="s">
        <v>844</v>
      </c>
      <c r="HX1" s="190" t="s">
        <v>313</v>
      </c>
      <c r="HY1" s="181" t="s">
        <v>804</v>
      </c>
      <c r="HZ1" s="181" t="s">
        <v>806</v>
      </c>
      <c r="IA1" s="181" t="s">
        <v>314</v>
      </c>
      <c r="IB1" s="181" t="s">
        <v>809</v>
      </c>
      <c r="IC1" s="181" t="s">
        <v>811</v>
      </c>
      <c r="ID1" s="181" t="s">
        <v>812</v>
      </c>
      <c r="IE1" s="181" t="s">
        <v>814</v>
      </c>
      <c r="IF1" s="190" t="s">
        <v>315</v>
      </c>
      <c r="IG1" s="181" t="s">
        <v>816</v>
      </c>
      <c r="IH1" s="181" t="s">
        <v>818</v>
      </c>
      <c r="II1" s="181" t="s">
        <v>820</v>
      </c>
      <c r="IJ1" s="181" t="s">
        <v>316</v>
      </c>
      <c r="IK1" s="181" t="s">
        <v>822</v>
      </c>
      <c r="IL1" s="181" t="s">
        <v>824</v>
      </c>
      <c r="IM1" s="181" t="s">
        <v>317</v>
      </c>
      <c r="IN1" s="181" t="s">
        <v>826</v>
      </c>
      <c r="IO1" s="181" t="s">
        <v>828</v>
      </c>
      <c r="IP1" s="181" t="s">
        <v>318</v>
      </c>
      <c r="IQ1" s="181" t="s">
        <v>830</v>
      </c>
      <c r="IR1" s="181" t="s">
        <v>832</v>
      </c>
      <c r="IS1" s="181" t="s">
        <v>834</v>
      </c>
      <c r="IT1" s="181" t="s">
        <v>836</v>
      </c>
      <c r="IU1" s="181" t="s">
        <v>319</v>
      </c>
      <c r="IV1" s="181" t="s">
        <v>838</v>
      </c>
      <c r="IW1" s="190" t="s">
        <v>320</v>
      </c>
      <c r="IX1" s="181" t="s">
        <v>846</v>
      </c>
      <c r="IY1" s="181" t="s">
        <v>848</v>
      </c>
      <c r="IZ1" s="181" t="s">
        <v>321</v>
      </c>
      <c r="JA1" s="181" t="s">
        <v>850</v>
      </c>
      <c r="JB1" s="181" t="s">
        <v>852</v>
      </c>
      <c r="JC1" s="181" t="s">
        <v>854</v>
      </c>
      <c r="JD1" s="190" t="s">
        <v>322</v>
      </c>
      <c r="JE1" s="181" t="s">
        <v>856</v>
      </c>
      <c r="JF1" s="181" t="s">
        <v>323</v>
      </c>
      <c r="JG1" s="181" t="s">
        <v>859</v>
      </c>
      <c r="JH1" s="181" t="s">
        <v>861</v>
      </c>
      <c r="JI1" s="181" t="s">
        <v>863</v>
      </c>
      <c r="JJ1" s="181" t="s">
        <v>865</v>
      </c>
      <c r="JK1" s="181" t="s">
        <v>867</v>
      </c>
      <c r="JL1" s="181" t="s">
        <v>869</v>
      </c>
      <c r="JM1" s="181" t="s">
        <v>324</v>
      </c>
      <c r="JN1" s="181" t="s">
        <v>872</v>
      </c>
      <c r="JO1" s="181" t="s">
        <v>874</v>
      </c>
      <c r="JP1" s="181" t="s">
        <v>876</v>
      </c>
      <c r="JQ1" s="181" t="s">
        <v>878</v>
      </c>
      <c r="JR1" s="181" t="s">
        <v>880</v>
      </c>
      <c r="JS1" s="181" t="s">
        <v>882</v>
      </c>
      <c r="JT1" s="181" t="s">
        <v>884</v>
      </c>
      <c r="JU1" s="181" t="s">
        <v>886</v>
      </c>
      <c r="JV1" s="181" t="s">
        <v>325</v>
      </c>
      <c r="JW1" s="181" t="s">
        <v>889</v>
      </c>
      <c r="JX1" s="181" t="s">
        <v>891</v>
      </c>
      <c r="JY1" s="181" t="s">
        <v>893</v>
      </c>
      <c r="JZ1" s="181" t="s">
        <v>895</v>
      </c>
      <c r="KA1" s="181" t="s">
        <v>896</v>
      </c>
      <c r="KB1" s="181" t="s">
        <v>898</v>
      </c>
      <c r="KC1" s="181" t="s">
        <v>900</v>
      </c>
      <c r="KD1" s="181" t="s">
        <v>902</v>
      </c>
      <c r="KE1" s="181" t="s">
        <v>904</v>
      </c>
      <c r="KF1" s="181" t="s">
        <v>906</v>
      </c>
      <c r="KG1" s="181" t="s">
        <v>908</v>
      </c>
      <c r="KH1" s="181" t="s">
        <v>910</v>
      </c>
      <c r="KI1" s="181" t="s">
        <v>912</v>
      </c>
      <c r="KJ1" s="181" t="s">
        <v>914</v>
      </c>
      <c r="KK1" s="181" t="s">
        <v>916</v>
      </c>
      <c r="KL1" s="181" t="s">
        <v>918</v>
      </c>
      <c r="KM1" s="181" t="s">
        <v>920</v>
      </c>
      <c r="KN1" s="181" t="s">
        <v>922</v>
      </c>
      <c r="KO1" s="181" t="s">
        <v>924</v>
      </c>
      <c r="KP1" s="181" t="s">
        <v>926</v>
      </c>
      <c r="KQ1" s="181" t="s">
        <v>928</v>
      </c>
      <c r="KR1" s="181" t="s">
        <v>930</v>
      </c>
      <c r="KS1" s="181" t="s">
        <v>932</v>
      </c>
      <c r="KT1" s="181" t="s">
        <v>934</v>
      </c>
      <c r="KU1" s="181" t="s">
        <v>936</v>
      </c>
      <c r="KV1" s="181" t="s">
        <v>938</v>
      </c>
      <c r="KW1" s="190" t="s">
        <v>326</v>
      </c>
      <c r="KX1" s="181" t="s">
        <v>940</v>
      </c>
      <c r="KY1" s="181" t="s">
        <v>327</v>
      </c>
      <c r="KZ1" s="181" t="s">
        <v>943</v>
      </c>
      <c r="LA1" s="181" t="s">
        <v>945</v>
      </c>
      <c r="LB1" s="181" t="s">
        <v>947</v>
      </c>
      <c r="LC1" s="181" t="s">
        <v>949</v>
      </c>
      <c r="LD1" s="181" t="s">
        <v>328</v>
      </c>
      <c r="LE1" s="181" t="s">
        <v>952</v>
      </c>
      <c r="LF1" s="181" t="s">
        <v>954</v>
      </c>
      <c r="LG1" s="181" t="s">
        <v>956</v>
      </c>
      <c r="LH1" s="181" t="s">
        <v>958</v>
      </c>
      <c r="LI1" s="181" t="s">
        <v>960</v>
      </c>
      <c r="LJ1" s="181" t="s">
        <v>962</v>
      </c>
      <c r="LK1" s="181" t="s">
        <v>964</v>
      </c>
      <c r="LL1" s="178" t="s">
        <v>330</v>
      </c>
      <c r="LM1" s="190" t="s">
        <v>331</v>
      </c>
      <c r="LN1" s="181" t="s">
        <v>332</v>
      </c>
      <c r="LO1" s="181" t="s">
        <v>333</v>
      </c>
      <c r="LP1" s="190" t="s">
        <v>334</v>
      </c>
      <c r="LQ1" s="181" t="s">
        <v>335</v>
      </c>
      <c r="LR1" s="181" t="s">
        <v>984</v>
      </c>
      <c r="LS1" s="181" t="s">
        <v>986</v>
      </c>
      <c r="LT1" s="181" t="s">
        <v>987</v>
      </c>
      <c r="LU1" s="181" t="s">
        <v>989</v>
      </c>
      <c r="LV1" s="181" t="s">
        <v>990</v>
      </c>
      <c r="LW1" s="181" t="s">
        <v>992</v>
      </c>
      <c r="LX1" s="181" t="s">
        <v>994</v>
      </c>
      <c r="LY1" s="181" t="s">
        <v>996</v>
      </c>
      <c r="LZ1" s="181" t="s">
        <v>998</v>
      </c>
      <c r="MA1" s="181" t="s">
        <v>336</v>
      </c>
      <c r="MB1" s="181" t="s">
        <v>1001</v>
      </c>
      <c r="MC1" s="181" t="s">
        <v>1002</v>
      </c>
      <c r="MD1" s="181" t="s">
        <v>1004</v>
      </c>
      <c r="ME1" s="181" t="s">
        <v>337</v>
      </c>
      <c r="MF1" s="181" t="s">
        <v>1007</v>
      </c>
      <c r="MG1" s="181" t="s">
        <v>1008</v>
      </c>
      <c r="MH1" s="181" t="s">
        <v>1010</v>
      </c>
      <c r="MI1" s="181" t="s">
        <v>1012</v>
      </c>
      <c r="MJ1" s="181" t="s">
        <v>338</v>
      </c>
      <c r="MK1" s="181" t="s">
        <v>1015</v>
      </c>
      <c r="ML1" s="181" t="s">
        <v>1017</v>
      </c>
      <c r="MM1" s="181" t="s">
        <v>1019</v>
      </c>
      <c r="MN1" s="181" t="s">
        <v>1021</v>
      </c>
      <c r="MO1" s="181" t="s">
        <v>339</v>
      </c>
      <c r="MP1" s="181" t="s">
        <v>1024</v>
      </c>
      <c r="MQ1" s="181" t="s">
        <v>1026</v>
      </c>
      <c r="MR1" s="181" t="s">
        <v>1028</v>
      </c>
      <c r="MS1" s="181" t="s">
        <v>1030</v>
      </c>
      <c r="MT1" s="181" t="s">
        <v>1032</v>
      </c>
      <c r="MU1" s="181" t="s">
        <v>1034</v>
      </c>
      <c r="MV1" s="181" t="s">
        <v>1036</v>
      </c>
      <c r="MW1" s="181" t="s">
        <v>1038</v>
      </c>
      <c r="MX1" s="181" t="s">
        <v>1040</v>
      </c>
      <c r="MY1" s="181" t="s">
        <v>1042</v>
      </c>
      <c r="MZ1" s="181" t="s">
        <v>1044</v>
      </c>
      <c r="NA1" s="181" t="s">
        <v>1045</v>
      </c>
      <c r="NB1" s="190" t="s">
        <v>340</v>
      </c>
      <c r="NC1" s="181" t="s">
        <v>341</v>
      </c>
      <c r="ND1" s="181" t="s">
        <v>1047</v>
      </c>
      <c r="NE1" s="181" t="s">
        <v>1049</v>
      </c>
      <c r="NF1" s="181" t="s">
        <v>1051</v>
      </c>
      <c r="NG1" s="181" t="s">
        <v>1053</v>
      </c>
      <c r="NH1" s="190" t="s">
        <v>342</v>
      </c>
      <c r="NI1" s="181" t="s">
        <v>343</v>
      </c>
      <c r="NJ1" s="181" t="s">
        <v>1054</v>
      </c>
      <c r="NK1" s="181" t="s">
        <v>344</v>
      </c>
      <c r="NL1" s="181" t="s">
        <v>1056</v>
      </c>
      <c r="NM1" s="181" t="s">
        <v>1058</v>
      </c>
      <c r="NN1" s="181" t="s">
        <v>345</v>
      </c>
      <c r="NO1" s="181" t="s">
        <v>1060</v>
      </c>
      <c r="NP1" s="181" t="s">
        <v>1062</v>
      </c>
      <c r="NQ1" s="178" t="s">
        <v>331</v>
      </c>
      <c r="NR1" s="190" t="s">
        <v>332</v>
      </c>
      <c r="NS1" s="181" t="s">
        <v>346</v>
      </c>
      <c r="NT1" s="181" t="s">
        <v>966</v>
      </c>
      <c r="NU1" s="181" t="s">
        <v>968</v>
      </c>
      <c r="NV1" s="181" t="s">
        <v>970</v>
      </c>
      <c r="NW1" s="181" t="s">
        <v>972</v>
      </c>
      <c r="NX1" s="181" t="s">
        <v>347</v>
      </c>
      <c r="NY1" s="181" t="s">
        <v>974</v>
      </c>
      <c r="NZ1" s="181" t="s">
        <v>348</v>
      </c>
      <c r="OA1" s="181" t="s">
        <v>976</v>
      </c>
      <c r="OB1" s="190" t="s">
        <v>333</v>
      </c>
      <c r="OC1" s="181" t="s">
        <v>978</v>
      </c>
      <c r="OD1" s="181" t="s">
        <v>349</v>
      </c>
      <c r="OE1" s="178" t="s">
        <v>333</v>
      </c>
      <c r="OF1" s="190" t="s">
        <v>349</v>
      </c>
      <c r="OG1" s="181" t="s">
        <v>980</v>
      </c>
      <c r="OH1" s="181" t="s">
        <v>982</v>
      </c>
      <c r="OI1" s="181" t="s">
        <v>350</v>
      </c>
      <c r="OJ1" s="178" t="s">
        <v>351</v>
      </c>
      <c r="OK1" s="190" t="s">
        <v>352</v>
      </c>
      <c r="OL1" s="181" t="s">
        <v>353</v>
      </c>
      <c r="OM1" s="181" t="s">
        <v>1063</v>
      </c>
      <c r="ON1" s="181" t="s">
        <v>1065</v>
      </c>
      <c r="OO1" s="181" t="s">
        <v>354</v>
      </c>
      <c r="OP1" s="181" t="s">
        <v>364</v>
      </c>
      <c r="OQ1" s="181" t="s">
        <v>1067</v>
      </c>
      <c r="OR1" s="181" t="s">
        <v>1069</v>
      </c>
      <c r="OS1" s="181" t="s">
        <v>1071</v>
      </c>
      <c r="OT1" s="181" t="s">
        <v>1073</v>
      </c>
      <c r="OU1" s="181" t="s">
        <v>1075</v>
      </c>
      <c r="OV1" s="181" t="s">
        <v>1077</v>
      </c>
      <c r="OW1" s="181" t="s">
        <v>1079</v>
      </c>
      <c r="OX1" s="181" t="s">
        <v>1081</v>
      </c>
      <c r="OY1" s="181" t="s">
        <v>1083</v>
      </c>
      <c r="OZ1" s="181" t="s">
        <v>1085</v>
      </c>
      <c r="PA1" s="181" t="s">
        <v>1087</v>
      </c>
      <c r="PB1" s="181" t="s">
        <v>1089</v>
      </c>
      <c r="PC1" s="181" t="s">
        <v>1091</v>
      </c>
      <c r="PD1" s="181" t="s">
        <v>1093</v>
      </c>
      <c r="PE1" s="181" t="s">
        <v>1095</v>
      </c>
      <c r="PF1" s="181" t="s">
        <v>1097</v>
      </c>
      <c r="PG1" s="181" t="s">
        <v>1099</v>
      </c>
      <c r="PH1" s="181" t="s">
        <v>1101</v>
      </c>
      <c r="PI1" s="181" t="s">
        <v>1103</v>
      </c>
      <c r="PJ1" s="181" t="s">
        <v>1105</v>
      </c>
      <c r="PK1" s="181" t="s">
        <v>1107</v>
      </c>
      <c r="PL1" s="181" t="s">
        <v>1109</v>
      </c>
      <c r="PM1" s="181" t="s">
        <v>365</v>
      </c>
      <c r="PN1" s="181" t="s">
        <v>1112</v>
      </c>
      <c r="PO1" s="181" t="s">
        <v>1114</v>
      </c>
      <c r="PP1" s="181" t="s">
        <v>1115</v>
      </c>
      <c r="PQ1" s="181" t="s">
        <v>1117</v>
      </c>
      <c r="PR1" s="181" t="s">
        <v>1119</v>
      </c>
      <c r="PS1" s="181" t="s">
        <v>1121</v>
      </c>
      <c r="PT1" s="181" t="s">
        <v>1123</v>
      </c>
      <c r="PU1" s="181" t="s">
        <v>1125</v>
      </c>
      <c r="PV1" s="181" t="s">
        <v>1127</v>
      </c>
      <c r="PW1" s="181" t="s">
        <v>1129</v>
      </c>
      <c r="PX1" s="181" t="s">
        <v>1131</v>
      </c>
      <c r="PY1" s="181" t="s">
        <v>1133</v>
      </c>
      <c r="PZ1" s="181" t="s">
        <v>1135</v>
      </c>
      <c r="QA1" s="181" t="s">
        <v>1137</v>
      </c>
      <c r="QB1" s="181" t="s">
        <v>1139</v>
      </c>
      <c r="QC1" s="181" t="s">
        <v>1141</v>
      </c>
      <c r="QD1" s="181" t="s">
        <v>1143</v>
      </c>
      <c r="QE1" s="181" t="s">
        <v>1145</v>
      </c>
      <c r="QF1" s="181" t="s">
        <v>1147</v>
      </c>
      <c r="QG1" s="181" t="s">
        <v>1149</v>
      </c>
      <c r="QH1" s="181" t="s">
        <v>1151</v>
      </c>
      <c r="QI1" s="181" t="s">
        <v>1153</v>
      </c>
      <c r="QJ1" s="181" t="s">
        <v>1155</v>
      </c>
      <c r="QK1" s="181" t="s">
        <v>1157</v>
      </c>
      <c r="QL1" s="181" t="s">
        <v>1159</v>
      </c>
      <c r="QM1" s="181" t="s">
        <v>1161</v>
      </c>
      <c r="QN1" s="181" t="s">
        <v>355</v>
      </c>
      <c r="QO1" s="181" t="s">
        <v>1163</v>
      </c>
      <c r="QP1" s="181" t="s">
        <v>1165</v>
      </c>
      <c r="QQ1" s="181" t="s">
        <v>1167</v>
      </c>
      <c r="QR1" s="181" t="s">
        <v>1169</v>
      </c>
      <c r="QS1" s="181" t="s">
        <v>1171</v>
      </c>
      <c r="QT1" s="190" t="s">
        <v>356</v>
      </c>
      <c r="QU1" s="181" t="s">
        <v>357</v>
      </c>
      <c r="QV1" s="181" t="s">
        <v>1173</v>
      </c>
      <c r="QW1" s="181" t="s">
        <v>1175</v>
      </c>
      <c r="QX1" s="181" t="s">
        <v>1177</v>
      </c>
      <c r="QY1" s="181" t="s">
        <v>1179</v>
      </c>
      <c r="QZ1" s="181" t="s">
        <v>1181</v>
      </c>
      <c r="RA1" s="181" t="s">
        <v>1183</v>
      </c>
      <c r="RB1" s="190" t="s">
        <v>358</v>
      </c>
      <c r="RC1" s="181" t="s">
        <v>1185</v>
      </c>
      <c r="RD1" s="181" t="s">
        <v>359</v>
      </c>
      <c r="RE1" s="190" t="s">
        <v>360</v>
      </c>
      <c r="RF1" s="181" t="s">
        <v>361</v>
      </c>
      <c r="RG1" s="181" t="s">
        <v>1215</v>
      </c>
      <c r="RH1" s="181" t="s">
        <v>1217</v>
      </c>
      <c r="RI1" s="190" t="s">
        <v>362</v>
      </c>
      <c r="RJ1" s="181" t="s">
        <v>363</v>
      </c>
      <c r="RK1" s="181" t="s">
        <v>1219</v>
      </c>
      <c r="RL1" s="181" t="s">
        <v>1220</v>
      </c>
      <c r="RM1" s="181" t="s">
        <v>1221</v>
      </c>
      <c r="RN1" s="181" t="s">
        <v>1222</v>
      </c>
      <c r="RO1" s="181" t="s">
        <v>1224</v>
      </c>
      <c r="RP1" s="181" t="s">
        <v>1225</v>
      </c>
      <c r="RQ1" s="181" t="s">
        <v>1227</v>
      </c>
      <c r="RR1" s="181" t="s">
        <v>1228</v>
      </c>
      <c r="RS1" s="178" t="s">
        <v>358</v>
      </c>
      <c r="RT1" s="190" t="s">
        <v>359</v>
      </c>
      <c r="RU1" s="181" t="s">
        <v>366</v>
      </c>
      <c r="RV1" s="181" t="s">
        <v>1187</v>
      </c>
      <c r="RW1" s="181" t="s">
        <v>1189</v>
      </c>
      <c r="RX1" s="181" t="s">
        <v>1191</v>
      </c>
      <c r="RY1" s="181" t="s">
        <v>1193</v>
      </c>
      <c r="RZ1" s="181" t="s">
        <v>1195</v>
      </c>
      <c r="SA1" s="181" t="s">
        <v>1197</v>
      </c>
      <c r="SB1" s="181" t="s">
        <v>1199</v>
      </c>
      <c r="SC1" s="181" t="s">
        <v>1201</v>
      </c>
      <c r="SD1" s="181" t="s">
        <v>1203</v>
      </c>
      <c r="SE1" s="181" t="s">
        <v>1205</v>
      </c>
      <c r="SF1" s="181" t="s">
        <v>1207</v>
      </c>
      <c r="SG1" s="181" t="s">
        <v>1209</v>
      </c>
      <c r="SH1" s="181" t="s">
        <v>1211</v>
      </c>
      <c r="SI1" s="181" t="s">
        <v>1213</v>
      </c>
      <c r="SJ1" s="178" t="s">
        <v>367</v>
      </c>
      <c r="SK1" s="190" t="s">
        <v>368</v>
      </c>
      <c r="SL1" s="181" t="s">
        <v>369</v>
      </c>
      <c r="SM1" s="181" t="s">
        <v>1230</v>
      </c>
      <c r="SN1" s="181" t="s">
        <v>1232</v>
      </c>
      <c r="SO1" s="181" t="s">
        <v>370</v>
      </c>
      <c r="SP1" s="181" t="s">
        <v>1234</v>
      </c>
      <c r="SQ1" s="181" t="s">
        <v>1236</v>
      </c>
      <c r="SR1" s="181" t="s">
        <v>1238</v>
      </c>
      <c r="SS1" s="181" t="s">
        <v>1240</v>
      </c>
      <c r="ST1" s="190" t="s">
        <v>371</v>
      </c>
      <c r="SU1" s="181" t="s">
        <v>372</v>
      </c>
      <c r="SV1" s="181" t="s">
        <v>1242</v>
      </c>
      <c r="SW1" s="181" t="s">
        <v>1244</v>
      </c>
      <c r="SX1" s="181" t="s">
        <v>1246</v>
      </c>
      <c r="SY1" s="181" t="s">
        <v>1248</v>
      </c>
      <c r="SZ1" s="181" t="s">
        <v>1250</v>
      </c>
      <c r="TA1" s="181" t="s">
        <v>1252</v>
      </c>
      <c r="TB1" s="181" t="s">
        <v>1254</v>
      </c>
      <c r="TC1" s="181" t="s">
        <v>1256</v>
      </c>
      <c r="TD1" s="181" t="s">
        <v>1258</v>
      </c>
      <c r="TE1" s="181" t="s">
        <v>1260</v>
      </c>
      <c r="TF1" s="181" t="s">
        <v>1262</v>
      </c>
      <c r="TG1" s="181" t="s">
        <v>1264</v>
      </c>
      <c r="TH1" s="181" t="s">
        <v>1266</v>
      </c>
      <c r="TI1" s="181" t="s">
        <v>1268</v>
      </c>
      <c r="TJ1" s="181" t="s">
        <v>1270</v>
      </c>
      <c r="TK1" s="178" t="s">
        <v>373</v>
      </c>
      <c r="TL1" s="190" t="s">
        <v>374</v>
      </c>
      <c r="TM1" s="181" t="s">
        <v>375</v>
      </c>
      <c r="TN1" s="181" t="s">
        <v>1272</v>
      </c>
      <c r="TO1" s="181" t="s">
        <v>1274</v>
      </c>
      <c r="TP1" s="181" t="s">
        <v>1276</v>
      </c>
      <c r="TQ1" s="181" t="s">
        <v>1278</v>
      </c>
      <c r="TR1" s="181" t="s">
        <v>1280</v>
      </c>
      <c r="TS1" s="181" t="s">
        <v>376</v>
      </c>
      <c r="TT1" s="181" t="s">
        <v>1282</v>
      </c>
      <c r="TU1" s="181" t="s">
        <v>1284</v>
      </c>
      <c r="TV1" s="181" t="s">
        <v>1286</v>
      </c>
      <c r="TW1" s="181" t="s">
        <v>1288</v>
      </c>
      <c r="TX1" s="181" t="s">
        <v>1290</v>
      </c>
      <c r="TY1" s="181" t="s">
        <v>1292</v>
      </c>
      <c r="TZ1" s="190" t="s">
        <v>377</v>
      </c>
      <c r="UA1" s="181" t="s">
        <v>378</v>
      </c>
      <c r="UB1" s="181" t="s">
        <v>379</v>
      </c>
      <c r="UC1" s="181" t="s">
        <v>1294</v>
      </c>
      <c r="UD1" s="181" t="s">
        <v>1296</v>
      </c>
      <c r="UE1" s="181" t="s">
        <v>1297</v>
      </c>
      <c r="UF1" s="181" t="s">
        <v>1299</v>
      </c>
      <c r="UG1" s="181" t="s">
        <v>1301</v>
      </c>
      <c r="UH1" s="181" t="s">
        <v>1303</v>
      </c>
      <c r="UI1" s="181" t="s">
        <v>1305</v>
      </c>
      <c r="UJ1" s="181" t="s">
        <v>1307</v>
      </c>
      <c r="UK1" s="181" t="s">
        <v>1309</v>
      </c>
      <c r="UL1" s="181" t="s">
        <v>1311</v>
      </c>
      <c r="UM1" s="181" t="s">
        <v>1313</v>
      </c>
      <c r="UN1" s="181" t="s">
        <v>1315</v>
      </c>
      <c r="UO1" s="181" t="s">
        <v>1317</v>
      </c>
      <c r="UP1" s="181" t="s">
        <v>1319</v>
      </c>
      <c r="UQ1" s="181" t="s">
        <v>1321</v>
      </c>
      <c r="UR1" s="181" t="s">
        <v>1323</v>
      </c>
      <c r="US1" s="178" t="s">
        <v>1325</v>
      </c>
      <c r="UT1" s="181" t="s">
        <v>1327</v>
      </c>
      <c r="UU1" s="181" t="s">
        <v>1329</v>
      </c>
      <c r="UV1" s="181" t="s">
        <v>1331</v>
      </c>
      <c r="UW1" s="181" t="s">
        <v>1333</v>
      </c>
      <c r="UX1" s="181" t="s">
        <v>1335</v>
      </c>
      <c r="UY1" s="184"/>
    </row>
    <row r="2" spans="1:571" s="122" customFormat="1" hidden="1">
      <c r="K2" s="160"/>
      <c r="Z2" s="445"/>
      <c r="AB2" s="122" t="s">
        <v>129</v>
      </c>
      <c r="AC2" s="122" t="s">
        <v>130</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1489</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46.5" customHeight="1" thickBot="1">
      <c r="K10" s="565" t="s">
        <v>393</v>
      </c>
      <c r="L10" s="565"/>
      <c r="M10" s="565"/>
      <c r="N10" s="565"/>
      <c r="O10" s="565"/>
      <c r="P10" s="565"/>
      <c r="Q10" s="565"/>
      <c r="R10" s="565"/>
      <c r="S10" s="565"/>
      <c r="T10" s="565"/>
      <c r="U10" s="565"/>
      <c r="V10" s="565"/>
      <c r="W10" s="565"/>
      <c r="X10" s="565"/>
      <c r="Y10" s="565"/>
      <c r="Z10" s="565"/>
      <c r="AA10" s="565"/>
    </row>
    <row r="11" spans="1:571" ht="84.75" thickBot="1">
      <c r="A11" s="355"/>
      <c r="B11" s="315" t="s">
        <v>133</v>
      </c>
      <c r="C11" s="193" t="s">
        <v>132</v>
      </c>
      <c r="D11" s="194" t="s">
        <v>129</v>
      </c>
      <c r="E11" s="209" t="s">
        <v>1492</v>
      </c>
      <c r="F11" s="194" t="s">
        <v>248</v>
      </c>
      <c r="G11" s="194" t="s">
        <v>460</v>
      </c>
      <c r="H11" s="194" t="s">
        <v>462</v>
      </c>
      <c r="I11" s="209" t="s">
        <v>463</v>
      </c>
      <c r="J11" s="194" t="s">
        <v>461</v>
      </c>
      <c r="K11" s="332" t="s">
        <v>1357</v>
      </c>
      <c r="L11" s="332" t="s">
        <v>1359</v>
      </c>
      <c r="M11" s="332" t="s">
        <v>471</v>
      </c>
      <c r="N11" s="332" t="s">
        <v>1358</v>
      </c>
      <c r="O11" s="332" t="s">
        <v>1360</v>
      </c>
      <c r="P11" s="332" t="s">
        <v>472</v>
      </c>
      <c r="Q11" s="332" t="s">
        <v>1361</v>
      </c>
      <c r="R11" s="332" t="s">
        <v>1362</v>
      </c>
      <c r="S11" s="332" t="s">
        <v>1363</v>
      </c>
      <c r="T11" s="332" t="s">
        <v>1449</v>
      </c>
      <c r="U11" s="332" t="s">
        <v>1364</v>
      </c>
      <c r="V11" s="332" t="s">
        <v>1365</v>
      </c>
      <c r="W11" s="332" t="s">
        <v>1366</v>
      </c>
      <c r="X11" s="332" t="s">
        <v>1367</v>
      </c>
      <c r="Y11" s="332" t="s">
        <v>1368</v>
      </c>
      <c r="Z11" s="332" t="s">
        <v>1462</v>
      </c>
      <c r="AA11" s="332" t="s">
        <v>1504</v>
      </c>
      <c r="AB11" s="331" t="s">
        <v>394</v>
      </c>
      <c r="AC11" s="209" t="s">
        <v>412</v>
      </c>
      <c r="AD11" s="209" t="s">
        <v>395</v>
      </c>
      <c r="AE11" s="209" t="s">
        <v>409</v>
      </c>
      <c r="AF11" s="209" t="s">
        <v>396</v>
      </c>
      <c r="AG11" s="209" t="s">
        <v>397</v>
      </c>
      <c r="AH11" s="209" t="s">
        <v>398</v>
      </c>
      <c r="AI11" s="209" t="s">
        <v>408</v>
      </c>
      <c r="AJ11" s="209" t="s">
        <v>399</v>
      </c>
      <c r="AK11" s="209" t="s">
        <v>400</v>
      </c>
      <c r="AL11" s="209" t="s">
        <v>401</v>
      </c>
      <c r="AM11" s="209" t="s">
        <v>407</v>
      </c>
      <c r="AN11" s="209" t="s">
        <v>402</v>
      </c>
      <c r="AO11" s="209" t="s">
        <v>403</v>
      </c>
      <c r="AP11" s="209" t="s">
        <v>404</v>
      </c>
      <c r="AQ11" s="209" t="s">
        <v>406</v>
      </c>
      <c r="AR11" s="209" t="s">
        <v>405</v>
      </c>
    </row>
    <row r="12" spans="1:571">
      <c r="A12" s="354"/>
      <c r="B12" s="187" t="s">
        <v>251</v>
      </c>
      <c r="C12" s="188" t="s">
        <v>134</v>
      </c>
      <c r="D12" s="189">
        <f>D13+D47+D83+D89+D96</f>
        <v>0</v>
      </c>
      <c r="E12" s="189">
        <f>E13+E47+E83+E89+E96</f>
        <v>1348948.6800000002</v>
      </c>
      <c r="F12" s="189">
        <f t="shared" ref="F12:F50" si="0">D12+E12</f>
        <v>1348948.6800000002</v>
      </c>
      <c r="G12" s="189">
        <f>G13+G47+G83+G89+G96</f>
        <v>0</v>
      </c>
      <c r="H12" s="189">
        <f t="shared" ref="H12:H50" si="1">F12-G12</f>
        <v>1348948.6800000002</v>
      </c>
      <c r="I12" s="189">
        <f>I13+I47+I83+I89+I96</f>
        <v>0</v>
      </c>
      <c r="J12" s="189">
        <f t="shared" ref="J12:J46" si="2">F12-I12</f>
        <v>1348948.6800000002</v>
      </c>
      <c r="K12" s="189">
        <f t="shared" ref="K12:AD12" si="3">K13+K47+K83+K89+K96</f>
        <v>0</v>
      </c>
      <c r="L12" s="189">
        <f t="shared" si="3"/>
        <v>0</v>
      </c>
      <c r="M12" s="189">
        <f t="shared" si="3"/>
        <v>0</v>
      </c>
      <c r="N12" s="189">
        <f t="shared" si="3"/>
        <v>0</v>
      </c>
      <c r="O12" s="189">
        <f t="shared" si="3"/>
        <v>0</v>
      </c>
      <c r="P12" s="189">
        <f t="shared" si="3"/>
        <v>0</v>
      </c>
      <c r="Q12" s="189">
        <f t="shared" si="3"/>
        <v>0</v>
      </c>
      <c r="R12" s="189">
        <f t="shared" si="3"/>
        <v>0</v>
      </c>
      <c r="S12" s="189">
        <f t="shared" si="3"/>
        <v>0</v>
      </c>
      <c r="T12" s="189">
        <f>T13+T47+T83+T89+T96</f>
        <v>270000</v>
      </c>
      <c r="U12" s="189">
        <f t="shared" si="3"/>
        <v>0</v>
      </c>
      <c r="V12" s="189">
        <f t="shared" si="3"/>
        <v>0</v>
      </c>
      <c r="W12" s="189">
        <f t="shared" si="3"/>
        <v>0</v>
      </c>
      <c r="X12" s="189">
        <f t="shared" si="3"/>
        <v>0</v>
      </c>
      <c r="Y12" s="189">
        <f>Y13+Y47+Y83+Y89+Y96</f>
        <v>0</v>
      </c>
      <c r="Z12" s="189">
        <f>Z13+Z47+Z83+Z89+Z96</f>
        <v>0</v>
      </c>
      <c r="AA12" s="189">
        <f t="shared" si="3"/>
        <v>1247567.2650000004</v>
      </c>
      <c r="AB12" s="189">
        <f t="shared" si="3"/>
        <v>1267567.2650000004</v>
      </c>
      <c r="AC12" s="189">
        <f t="shared" si="3"/>
        <v>0</v>
      </c>
      <c r="AD12" s="189">
        <f t="shared" si="3"/>
        <v>240000</v>
      </c>
      <c r="AE12" s="189">
        <f t="shared" ref="AE12:AE50" si="4">AB12+AC12+AD12</f>
        <v>1507567.2650000004</v>
      </c>
      <c r="AF12" s="189">
        <f>AF13+AF47+AF83+AF89+AF96</f>
        <v>0</v>
      </c>
      <c r="AG12" s="189">
        <f>AG13+AG47+AG83+AG89+AG96</f>
        <v>0</v>
      </c>
      <c r="AH12" s="189">
        <f>AH13+AH47+AH83+AH89+AH96</f>
        <v>0</v>
      </c>
      <c r="AI12" s="189">
        <f t="shared" ref="AI12:AI50" si="5">AF12+AG12+AH12</f>
        <v>0</v>
      </c>
      <c r="AJ12" s="189">
        <f>AJ13+AJ47+AJ83+AJ89+AJ96</f>
        <v>10000</v>
      </c>
      <c r="AK12" s="189">
        <f>AK13+AK47+AK83+AK89+AK96</f>
        <v>0</v>
      </c>
      <c r="AL12" s="189">
        <f>AL13+AL47+AL83+AL89+AL96</f>
        <v>0</v>
      </c>
      <c r="AM12" s="189">
        <f t="shared" ref="AM12:AM50" si="6">AJ12+AK12+AL12</f>
        <v>10000</v>
      </c>
      <c r="AN12" s="189">
        <f>AN13+AN47+AN83+AN89+AN96</f>
        <v>0</v>
      </c>
      <c r="AO12" s="189">
        <f>AO13+AO47+AO83+AO89+AO96</f>
        <v>0</v>
      </c>
      <c r="AP12" s="189">
        <f>AP13+AP47+AP83+AP89+AP96</f>
        <v>0</v>
      </c>
      <c r="AQ12" s="189">
        <f t="shared" ref="AQ12:AQ50" si="7">AN12+AO12+AP12</f>
        <v>0</v>
      </c>
      <c r="AR12" s="189">
        <f t="shared" ref="AR12:AR50" si="8">AE12+AI12+AM12+AQ12</f>
        <v>1517567.2650000004</v>
      </c>
    </row>
    <row r="13" spans="1:571">
      <c r="B13" s="190" t="s">
        <v>252</v>
      </c>
      <c r="C13" s="191" t="s">
        <v>135</v>
      </c>
      <c r="D13" s="192">
        <f>SUM(D14:D46)</f>
        <v>0</v>
      </c>
      <c r="E13" s="192">
        <f>SUM(E14:E46)</f>
        <v>1108948.6800000002</v>
      </c>
      <c r="F13" s="192">
        <f t="shared" si="0"/>
        <v>1108948.6800000002</v>
      </c>
      <c r="G13" s="192">
        <f>SUM(G14:G46)</f>
        <v>0</v>
      </c>
      <c r="H13" s="192">
        <f t="shared" si="1"/>
        <v>1108948.6800000002</v>
      </c>
      <c r="I13" s="192">
        <f>SUM(I14:I46)</f>
        <v>0</v>
      </c>
      <c r="J13" s="192">
        <f t="shared" si="2"/>
        <v>1108948.6800000002</v>
      </c>
      <c r="K13" s="192">
        <f t="shared" ref="K13:AD13" si="9">SUM(K14:K46)</f>
        <v>0</v>
      </c>
      <c r="L13" s="192">
        <f t="shared" si="9"/>
        <v>0</v>
      </c>
      <c r="M13" s="192">
        <f t="shared" si="9"/>
        <v>0</v>
      </c>
      <c r="N13" s="192">
        <f t="shared" si="9"/>
        <v>0</v>
      </c>
      <c r="O13" s="192">
        <f t="shared" si="9"/>
        <v>0</v>
      </c>
      <c r="P13" s="192">
        <f t="shared" si="9"/>
        <v>0</v>
      </c>
      <c r="Q13" s="192">
        <f t="shared" si="9"/>
        <v>0</v>
      </c>
      <c r="R13" s="192">
        <f t="shared" si="9"/>
        <v>0</v>
      </c>
      <c r="S13" s="192">
        <f t="shared" si="9"/>
        <v>0</v>
      </c>
      <c r="T13" s="192">
        <f>SUM(T14:T46)</f>
        <v>0</v>
      </c>
      <c r="U13" s="192">
        <f t="shared" si="9"/>
        <v>0</v>
      </c>
      <c r="V13" s="192">
        <f t="shared" si="9"/>
        <v>0</v>
      </c>
      <c r="W13" s="192">
        <f t="shared" si="9"/>
        <v>0</v>
      </c>
      <c r="X13" s="192">
        <f t="shared" si="9"/>
        <v>0</v>
      </c>
      <c r="Y13" s="192">
        <f>SUM(Y14:Y46)</f>
        <v>0</v>
      </c>
      <c r="Z13" s="192">
        <f>SUM(Z14:Z46)</f>
        <v>0</v>
      </c>
      <c r="AA13" s="192">
        <f t="shared" si="9"/>
        <v>1247567.2650000004</v>
      </c>
      <c r="AB13" s="192">
        <f t="shared" si="9"/>
        <v>1247567.2650000004</v>
      </c>
      <c r="AC13" s="192">
        <f t="shared" si="9"/>
        <v>0</v>
      </c>
      <c r="AD13" s="192">
        <f t="shared" si="9"/>
        <v>0</v>
      </c>
      <c r="AE13" s="192">
        <f t="shared" si="4"/>
        <v>1247567.2650000004</v>
      </c>
      <c r="AF13" s="192">
        <f>SUM(AF14:AF46)</f>
        <v>0</v>
      </c>
      <c r="AG13" s="192">
        <f>SUM(AG14:AG46)</f>
        <v>0</v>
      </c>
      <c r="AH13" s="192">
        <f>SUM(AH14:AH46)</f>
        <v>0</v>
      </c>
      <c r="AI13" s="192">
        <f t="shared" si="5"/>
        <v>0</v>
      </c>
      <c r="AJ13" s="192">
        <f>SUM(AJ14:AJ46)</f>
        <v>0</v>
      </c>
      <c r="AK13" s="192">
        <f>SUM(AK14:AK46)</f>
        <v>0</v>
      </c>
      <c r="AL13" s="192">
        <f>SUM(AL14:AL46)</f>
        <v>0</v>
      </c>
      <c r="AM13" s="192">
        <f t="shared" si="6"/>
        <v>0</v>
      </c>
      <c r="AN13" s="192">
        <f>SUM(AN14:AN46)</f>
        <v>0</v>
      </c>
      <c r="AO13" s="192">
        <f>SUM(AO14:AO46)</f>
        <v>0</v>
      </c>
      <c r="AP13" s="192">
        <f>SUM(AP14:AP46)</f>
        <v>0</v>
      </c>
      <c r="AQ13" s="192">
        <f t="shared" si="7"/>
        <v>0</v>
      </c>
      <c r="AR13" s="192">
        <f t="shared" si="8"/>
        <v>1247567.2650000004</v>
      </c>
    </row>
    <row r="14" spans="1:571">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1"/>
        <v>0</v>
      </c>
      <c r="I14" s="183"/>
      <c r="J14" s="183">
        <f t="shared" si="2"/>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4"/>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5"/>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6"/>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7"/>
        <v>0</v>
      </c>
      <c r="AR14" s="183">
        <f t="shared" si="8"/>
        <v>0</v>
      </c>
    </row>
    <row r="15" spans="1:571">
      <c r="B15" s="181" t="s">
        <v>497</v>
      </c>
      <c r="C15" s="182" t="s">
        <v>498</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1108948.6800000002</v>
      </c>
      <c r="F15" s="183">
        <f t="shared" si="0"/>
        <v>1108948.6800000002</v>
      </c>
      <c r="G15" s="183"/>
      <c r="H15" s="183">
        <f t="shared" si="1"/>
        <v>1108948.6800000002</v>
      </c>
      <c r="I15" s="183"/>
      <c r="J15" s="183">
        <f t="shared" si="2"/>
        <v>1108948.6800000002</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1108948.6800000002</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1108948.6800000002</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4"/>
        <v>1108948.6800000002</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5"/>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6"/>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7"/>
        <v>0</v>
      </c>
      <c r="AR15" s="183">
        <f t="shared" si="8"/>
        <v>1108948.6800000002</v>
      </c>
    </row>
    <row r="16" spans="1:571">
      <c r="B16" s="181" t="s">
        <v>499</v>
      </c>
      <c r="C16" s="182" t="s">
        <v>500</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1"/>
        <v>0</v>
      </c>
      <c r="I16" s="183"/>
      <c r="J16" s="183">
        <f t="shared" si="2"/>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4"/>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5"/>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6"/>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7"/>
        <v>0</v>
      </c>
      <c r="AR16" s="183">
        <f t="shared" si="8"/>
        <v>0</v>
      </c>
    </row>
    <row r="17" spans="2:44">
      <c r="B17" s="181" t="s">
        <v>501</v>
      </c>
      <c r="C17" s="182" t="s">
        <v>502</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1"/>
        <v>0</v>
      </c>
      <c r="I17" s="183"/>
      <c r="J17" s="183">
        <f t="shared" si="2"/>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4"/>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5"/>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6"/>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7"/>
        <v>0</v>
      </c>
      <c r="AR17" s="183">
        <f t="shared" si="8"/>
        <v>0</v>
      </c>
    </row>
    <row r="18" spans="2:44">
      <c r="B18" s="181" t="s">
        <v>503</v>
      </c>
      <c r="C18" s="182" t="s">
        <v>504</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1"/>
        <v>0</v>
      </c>
      <c r="I18" s="183"/>
      <c r="J18" s="183">
        <f t="shared" si="2"/>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4"/>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5"/>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6"/>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7"/>
        <v>0</v>
      </c>
      <c r="AR18" s="183">
        <f t="shared" si="8"/>
        <v>0</v>
      </c>
    </row>
    <row r="19" spans="2:44">
      <c r="B19" s="181" t="s">
        <v>505</v>
      </c>
      <c r="C19" s="182" t="s">
        <v>506</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1"/>
        <v>0</v>
      </c>
      <c r="I19" s="183"/>
      <c r="J19" s="183">
        <f t="shared" si="2"/>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4"/>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5"/>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6"/>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7"/>
        <v>0</v>
      </c>
      <c r="AR19" s="183">
        <f t="shared" si="8"/>
        <v>0</v>
      </c>
    </row>
    <row r="20" spans="2:44">
      <c r="B20" s="181" t="s">
        <v>507</v>
      </c>
      <c r="C20" s="182" t="s">
        <v>508</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1"/>
        <v>0</v>
      </c>
      <c r="I20" s="183"/>
      <c r="J20" s="183">
        <f t="shared" si="2"/>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4"/>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5"/>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6"/>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7"/>
        <v>0</v>
      </c>
      <c r="AR20" s="183">
        <f t="shared" si="8"/>
        <v>0</v>
      </c>
    </row>
    <row r="21" spans="2:44">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si="0"/>
        <v>0</v>
      </c>
      <c r="G21" s="183"/>
      <c r="H21" s="183">
        <f t="shared" si="1"/>
        <v>0</v>
      </c>
      <c r="I21" s="183"/>
      <c r="J21" s="183">
        <f t="shared" si="2"/>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si="4"/>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si="5"/>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si="6"/>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si="7"/>
        <v>0</v>
      </c>
      <c r="AR21" s="183">
        <f t="shared" si="8"/>
        <v>0</v>
      </c>
    </row>
    <row r="22" spans="2:44">
      <c r="B22" s="181" t="s">
        <v>510</v>
      </c>
      <c r="C22" s="182" t="s">
        <v>509</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si="0"/>
        <v>0</v>
      </c>
      <c r="G22" s="183"/>
      <c r="H22" s="183">
        <f t="shared" si="1"/>
        <v>0</v>
      </c>
      <c r="I22" s="183"/>
      <c r="J22" s="183">
        <f t="shared" si="2"/>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si="4"/>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si="5"/>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si="6"/>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si="7"/>
        <v>0</v>
      </c>
      <c r="AR22" s="183">
        <f t="shared" si="8"/>
        <v>0</v>
      </c>
    </row>
    <row r="23" spans="2:44">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0"/>
        <v>0</v>
      </c>
      <c r="G23" s="183"/>
      <c r="H23" s="183">
        <f t="shared" si="1"/>
        <v>0</v>
      </c>
      <c r="I23" s="183"/>
      <c r="J23" s="183">
        <f t="shared" si="2"/>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4"/>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5"/>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6"/>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7"/>
        <v>0</v>
      </c>
      <c r="AR23" s="183">
        <f t="shared" si="8"/>
        <v>0</v>
      </c>
    </row>
    <row r="24" spans="2:44">
      <c r="B24" s="181" t="s">
        <v>512</v>
      </c>
      <c r="C24" s="182" t="s">
        <v>511</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si="0"/>
        <v>0</v>
      </c>
      <c r="G24" s="183"/>
      <c r="H24" s="183">
        <f t="shared" si="1"/>
        <v>0</v>
      </c>
      <c r="I24" s="183"/>
      <c r="J24" s="183">
        <f t="shared" si="2"/>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si="4"/>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si="5"/>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si="6"/>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si="7"/>
        <v>0</v>
      </c>
      <c r="AR24" s="183">
        <f t="shared" si="8"/>
        <v>0</v>
      </c>
    </row>
    <row r="25" spans="2:44">
      <c r="B25" s="181" t="s">
        <v>514</v>
      </c>
      <c r="C25" s="182" t="s">
        <v>513</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0"/>
        <v>0</v>
      </c>
      <c r="G25" s="183"/>
      <c r="H25" s="183">
        <f t="shared" si="1"/>
        <v>0</v>
      </c>
      <c r="I25" s="183"/>
      <c r="J25" s="183">
        <f t="shared" si="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4"/>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5"/>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6"/>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7"/>
        <v>0</v>
      </c>
      <c r="AR25" s="183">
        <f t="shared" si="8"/>
        <v>0</v>
      </c>
    </row>
    <row r="26" spans="2:44">
      <c r="B26" s="181" t="s">
        <v>516</v>
      </c>
      <c r="C26" s="182" t="s">
        <v>515</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0"/>
        <v>0</v>
      </c>
      <c r="G26" s="183"/>
      <c r="H26" s="183">
        <f t="shared" si="1"/>
        <v>0</v>
      </c>
      <c r="I26" s="183"/>
      <c r="J26" s="183">
        <f t="shared" si="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4"/>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5"/>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6"/>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7"/>
        <v>0</v>
      </c>
      <c r="AR26" s="183">
        <f t="shared" si="8"/>
        <v>0</v>
      </c>
    </row>
    <row r="27" spans="2:44">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0"/>
        <v>0</v>
      </c>
      <c r="G27" s="183"/>
      <c r="H27" s="183">
        <f t="shared" si="1"/>
        <v>0</v>
      </c>
      <c r="I27" s="183"/>
      <c r="J27" s="183">
        <f t="shared" si="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4"/>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5"/>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6"/>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7"/>
        <v>0</v>
      </c>
      <c r="AR27" s="183">
        <f t="shared" si="8"/>
        <v>0</v>
      </c>
    </row>
    <row r="28" spans="2:44">
      <c r="B28" s="181" t="s">
        <v>517</v>
      </c>
      <c r="C28" s="182" t="s">
        <v>518</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0"/>
        <v>0</v>
      </c>
      <c r="G28" s="183"/>
      <c r="H28" s="183">
        <f t="shared" si="1"/>
        <v>0</v>
      </c>
      <c r="I28" s="183"/>
      <c r="J28" s="183">
        <f t="shared" si="2"/>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92412.390000000014</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92412.390000000014</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4"/>
        <v>92412.390000000014</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5"/>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6"/>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7"/>
        <v>0</v>
      </c>
      <c r="AR28" s="183">
        <f t="shared" si="8"/>
        <v>92412.390000000014</v>
      </c>
    </row>
    <row r="29" spans="2:44">
      <c r="B29" s="181" t="s">
        <v>520</v>
      </c>
      <c r="C29" s="182" t="s">
        <v>519</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si="0"/>
        <v>0</v>
      </c>
      <c r="G29" s="183"/>
      <c r="H29" s="183">
        <f t="shared" si="1"/>
        <v>0</v>
      </c>
      <c r="I29" s="183"/>
      <c r="J29" s="183">
        <f t="shared" si="2"/>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46206.195000000007</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46206.195000000007</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si="4"/>
        <v>46206.195000000007</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si="5"/>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si="6"/>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si="7"/>
        <v>0</v>
      </c>
      <c r="AR29" s="183">
        <f t="shared" si="8"/>
        <v>46206.195000000007</v>
      </c>
    </row>
    <row r="30" spans="2:44">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0"/>
        <v>0</v>
      </c>
      <c r="G30" s="183"/>
      <c r="H30" s="183">
        <f t="shared" si="1"/>
        <v>0</v>
      </c>
      <c r="I30" s="183"/>
      <c r="J30" s="183">
        <f t="shared" si="2"/>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5"/>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6"/>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7"/>
        <v>0</v>
      </c>
      <c r="AR30" s="183">
        <f t="shared" si="8"/>
        <v>0</v>
      </c>
    </row>
    <row r="31" spans="2:44">
      <c r="B31" s="181" t="s">
        <v>522</v>
      </c>
      <c r="C31" s="182" t="s">
        <v>521</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0"/>
        <v>0</v>
      </c>
      <c r="G31" s="183"/>
      <c r="H31" s="183">
        <f t="shared" si="1"/>
        <v>0</v>
      </c>
      <c r="I31" s="183"/>
      <c r="J31" s="183">
        <f t="shared" si="2"/>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4"/>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5"/>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6"/>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7"/>
        <v>0</v>
      </c>
      <c r="AR31" s="183">
        <f t="shared" si="8"/>
        <v>0</v>
      </c>
    </row>
    <row r="32" spans="2:44">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0"/>
        <v>0</v>
      </c>
      <c r="G32" s="183"/>
      <c r="H32" s="183">
        <f t="shared" si="1"/>
        <v>0</v>
      </c>
      <c r="I32" s="183"/>
      <c r="J32" s="183">
        <f t="shared" si="2"/>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4"/>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5"/>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6"/>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7"/>
        <v>0</v>
      </c>
      <c r="AR32" s="183">
        <f t="shared" si="8"/>
        <v>0</v>
      </c>
    </row>
    <row r="33" spans="2:44">
      <c r="B33" s="181" t="s">
        <v>523</v>
      </c>
      <c r="C33" s="182" t="s">
        <v>525</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si="0"/>
        <v>0</v>
      </c>
      <c r="G33" s="183"/>
      <c r="H33" s="183">
        <f t="shared" si="1"/>
        <v>0</v>
      </c>
      <c r="I33" s="183"/>
      <c r="J33" s="183">
        <f t="shared" si="2"/>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si="4"/>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si="5"/>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si="6"/>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si="7"/>
        <v>0</v>
      </c>
      <c r="AR33" s="183">
        <f t="shared" si="8"/>
        <v>0</v>
      </c>
    </row>
    <row r="34" spans="2:44">
      <c r="B34" s="181" t="s">
        <v>524</v>
      </c>
      <c r="C34" s="182" t="s">
        <v>526</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0"/>
        <v>0</v>
      </c>
      <c r="G34" s="183"/>
      <c r="H34" s="183">
        <f t="shared" si="1"/>
        <v>0</v>
      </c>
      <c r="I34" s="183"/>
      <c r="J34" s="183">
        <f t="shared" si="2"/>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6"/>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7"/>
        <v>0</v>
      </c>
      <c r="AR34" s="183">
        <f t="shared" si="8"/>
        <v>0</v>
      </c>
    </row>
    <row r="35" spans="2:44">
      <c r="B35" s="181" t="s">
        <v>528</v>
      </c>
      <c r="C35" s="182" t="s">
        <v>527</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0"/>
        <v>0</v>
      </c>
      <c r="G35" s="183"/>
      <c r="H35" s="183">
        <f t="shared" si="1"/>
        <v>0</v>
      </c>
      <c r="I35" s="183"/>
      <c r="J35" s="183">
        <f t="shared" si="2"/>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4"/>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5"/>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6"/>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7"/>
        <v>0</v>
      </c>
      <c r="AR35" s="183">
        <f t="shared" si="8"/>
        <v>0</v>
      </c>
    </row>
    <row r="36" spans="2:44">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si="0"/>
        <v>0</v>
      </c>
      <c r="G36" s="183"/>
      <c r="H36" s="183">
        <f t="shared" si="1"/>
        <v>0</v>
      </c>
      <c r="I36" s="183"/>
      <c r="J36" s="183">
        <f t="shared" si="2"/>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si="4"/>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si="5"/>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si="6"/>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si="7"/>
        <v>0</v>
      </c>
      <c r="AR36" s="183">
        <f t="shared" si="8"/>
        <v>0</v>
      </c>
    </row>
    <row r="37" spans="2:44">
      <c r="B37" s="181" t="s">
        <v>529</v>
      </c>
      <c r="C37" s="182" t="s">
        <v>530</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si="0"/>
        <v>0</v>
      </c>
      <c r="G37" s="183"/>
      <c r="H37" s="183">
        <f t="shared" si="1"/>
        <v>0</v>
      </c>
      <c r="I37" s="183"/>
      <c r="J37" s="183">
        <f t="shared" si="2"/>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si="4"/>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si="5"/>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si="6"/>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si="7"/>
        <v>0</v>
      </c>
      <c r="AR37" s="183">
        <f t="shared" si="8"/>
        <v>0</v>
      </c>
    </row>
    <row r="38" spans="2:44">
      <c r="B38" s="181" t="s">
        <v>531</v>
      </c>
      <c r="C38" s="182" t="s">
        <v>532</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0"/>
        <v>0</v>
      </c>
      <c r="G38" s="183"/>
      <c r="H38" s="183">
        <f t="shared" si="1"/>
        <v>0</v>
      </c>
      <c r="I38" s="183"/>
      <c r="J38" s="183">
        <f t="shared" si="2"/>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4"/>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6"/>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7"/>
        <v>0</v>
      </c>
      <c r="AR38" s="183">
        <f t="shared" si="8"/>
        <v>0</v>
      </c>
    </row>
    <row r="39" spans="2:44">
      <c r="B39" s="181" t="s">
        <v>533</v>
      </c>
      <c r="C39" s="182" t="s">
        <v>534</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si="0"/>
        <v>0</v>
      </c>
      <c r="G39" s="183"/>
      <c r="H39" s="183">
        <f t="shared" si="1"/>
        <v>0</v>
      </c>
      <c r="I39" s="183"/>
      <c r="J39" s="183">
        <f t="shared" si="2"/>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si="4"/>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si="5"/>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si="6"/>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si="7"/>
        <v>0</v>
      </c>
      <c r="AR39" s="183">
        <f t="shared" si="8"/>
        <v>0</v>
      </c>
    </row>
    <row r="40" spans="2:44">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si="0"/>
        <v>0</v>
      </c>
      <c r="G40" s="183"/>
      <c r="H40" s="183">
        <f t="shared" si="1"/>
        <v>0</v>
      </c>
      <c r="I40" s="183"/>
      <c r="J40" s="183">
        <f t="shared" si="2"/>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si="4"/>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si="5"/>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si="6"/>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si="7"/>
        <v>0</v>
      </c>
      <c r="AR40" s="183">
        <f t="shared" si="8"/>
        <v>0</v>
      </c>
    </row>
    <row r="41" spans="2:44">
      <c r="B41" s="181" t="s">
        <v>535</v>
      </c>
      <c r="C41" s="182" t="s">
        <v>536</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0"/>
        <v>0</v>
      </c>
      <c r="G41" s="183"/>
      <c r="H41" s="183">
        <f t="shared" si="1"/>
        <v>0</v>
      </c>
      <c r="I41" s="183"/>
      <c r="J41" s="183">
        <f t="shared" si="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4"/>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5"/>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6"/>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
        <v>0</v>
      </c>
      <c r="AR41" s="183">
        <f t="shared" si="8"/>
        <v>0</v>
      </c>
    </row>
    <row r="42" spans="2:44">
      <c r="B42" s="181" t="s">
        <v>537</v>
      </c>
      <c r="C42" s="182" t="s">
        <v>538</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si="0"/>
        <v>0</v>
      </c>
      <c r="G42" s="183"/>
      <c r="H42" s="183">
        <f t="shared" si="1"/>
        <v>0</v>
      </c>
      <c r="I42" s="183"/>
      <c r="J42" s="183">
        <f t="shared" si="2"/>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si="4"/>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si="5"/>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si="6"/>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si="7"/>
        <v>0</v>
      </c>
      <c r="AR42" s="183">
        <f t="shared" si="8"/>
        <v>0</v>
      </c>
    </row>
    <row r="43" spans="2:44">
      <c r="B43" s="181" t="s">
        <v>539</v>
      </c>
      <c r="C43" s="182" t="s">
        <v>540</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0"/>
        <v>0</v>
      </c>
      <c r="G43" s="183"/>
      <c r="H43" s="183">
        <f t="shared" si="1"/>
        <v>0</v>
      </c>
      <c r="I43" s="183"/>
      <c r="J43" s="183">
        <f t="shared" si="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4"/>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5"/>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6"/>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
        <v>0</v>
      </c>
      <c r="AR43" s="183">
        <f t="shared" si="8"/>
        <v>0</v>
      </c>
    </row>
    <row r="44" spans="2:44">
      <c r="B44" s="181" t="s">
        <v>541</v>
      </c>
      <c r="C44" s="182" t="s">
        <v>542</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0"/>
        <v>0</v>
      </c>
      <c r="G44" s="183"/>
      <c r="H44" s="183">
        <f t="shared" si="1"/>
        <v>0</v>
      </c>
      <c r="I44" s="183"/>
      <c r="J44" s="183">
        <f t="shared" si="2"/>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4"/>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6"/>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7"/>
        <v>0</v>
      </c>
      <c r="AR44" s="183">
        <f t="shared" si="8"/>
        <v>0</v>
      </c>
    </row>
    <row r="45" spans="2:44">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si="0"/>
        <v>0</v>
      </c>
      <c r="G45" s="183"/>
      <c r="H45" s="183">
        <f t="shared" si="1"/>
        <v>0</v>
      </c>
      <c r="I45" s="183"/>
      <c r="J45" s="183">
        <f t="shared" si="2"/>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si="4"/>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si="5"/>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si="6"/>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si="7"/>
        <v>0</v>
      </c>
      <c r="AR45" s="183">
        <f t="shared" si="8"/>
        <v>0</v>
      </c>
    </row>
    <row r="46" spans="2:44">
      <c r="B46" s="181" t="s">
        <v>543</v>
      </c>
      <c r="C46" s="182" t="s">
        <v>544</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0"/>
        <v>0</v>
      </c>
      <c r="G46" s="183"/>
      <c r="H46" s="183">
        <f t="shared" si="1"/>
        <v>0</v>
      </c>
      <c r="I46" s="183"/>
      <c r="J46" s="183">
        <f t="shared" si="2"/>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4"/>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5"/>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6"/>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7"/>
        <v>0</v>
      </c>
      <c r="AR46" s="183">
        <f t="shared" si="8"/>
        <v>0</v>
      </c>
    </row>
    <row r="47" spans="2:44">
      <c r="B47" s="190" t="s">
        <v>259</v>
      </c>
      <c r="C47" s="191" t="s">
        <v>143</v>
      </c>
      <c r="D47" s="192">
        <f>SUM(D48:D82)</f>
        <v>0</v>
      </c>
      <c r="E47" s="192">
        <f>SUM(E48:E82)</f>
        <v>240000</v>
      </c>
      <c r="F47" s="192">
        <f t="shared" si="0"/>
        <v>240000</v>
      </c>
      <c r="G47" s="192">
        <f>SUM(G48:G82)</f>
        <v>0</v>
      </c>
      <c r="H47" s="192">
        <f t="shared" si="1"/>
        <v>240000</v>
      </c>
      <c r="I47" s="192">
        <f t="shared" ref="I47:AD47" si="10">SUM(I48:I82)</f>
        <v>0</v>
      </c>
      <c r="J47" s="192">
        <f t="shared" si="10"/>
        <v>240000</v>
      </c>
      <c r="K47" s="192">
        <f t="shared" si="10"/>
        <v>0</v>
      </c>
      <c r="L47" s="192">
        <f t="shared" si="10"/>
        <v>0</v>
      </c>
      <c r="M47" s="192">
        <f t="shared" si="10"/>
        <v>0</v>
      </c>
      <c r="N47" s="192">
        <f t="shared" si="10"/>
        <v>0</v>
      </c>
      <c r="O47" s="192">
        <f t="shared" si="10"/>
        <v>0</v>
      </c>
      <c r="P47" s="192">
        <f t="shared" si="10"/>
        <v>0</v>
      </c>
      <c r="Q47" s="192">
        <f t="shared" si="10"/>
        <v>0</v>
      </c>
      <c r="R47" s="192">
        <f t="shared" si="10"/>
        <v>0</v>
      </c>
      <c r="S47" s="192">
        <f t="shared" si="10"/>
        <v>0</v>
      </c>
      <c r="T47" s="192">
        <f>SUM(T48:T82)</f>
        <v>270000</v>
      </c>
      <c r="U47" s="192">
        <f t="shared" si="10"/>
        <v>0</v>
      </c>
      <c r="V47" s="192">
        <f t="shared" si="10"/>
        <v>0</v>
      </c>
      <c r="W47" s="192">
        <f t="shared" si="10"/>
        <v>0</v>
      </c>
      <c r="X47" s="192">
        <f t="shared" si="10"/>
        <v>0</v>
      </c>
      <c r="Y47" s="192">
        <f>SUM(Y48:Y82)</f>
        <v>0</v>
      </c>
      <c r="Z47" s="192">
        <f>SUM(Z48:Z82)</f>
        <v>0</v>
      </c>
      <c r="AA47" s="192">
        <f t="shared" si="10"/>
        <v>0</v>
      </c>
      <c r="AB47" s="192">
        <f t="shared" si="10"/>
        <v>20000</v>
      </c>
      <c r="AC47" s="192">
        <f t="shared" si="10"/>
        <v>0</v>
      </c>
      <c r="AD47" s="192">
        <f t="shared" si="10"/>
        <v>240000</v>
      </c>
      <c r="AE47" s="192">
        <f t="shared" si="4"/>
        <v>260000</v>
      </c>
      <c r="AF47" s="192">
        <f>SUM(AF48:AF82)</f>
        <v>0</v>
      </c>
      <c r="AG47" s="192">
        <f>SUM(AG48:AG82)</f>
        <v>0</v>
      </c>
      <c r="AH47" s="192">
        <f>SUM(AH48:AH82)</f>
        <v>0</v>
      </c>
      <c r="AI47" s="192">
        <f t="shared" si="5"/>
        <v>0</v>
      </c>
      <c r="AJ47" s="192">
        <f>SUM(AJ48:AJ82)</f>
        <v>10000</v>
      </c>
      <c r="AK47" s="192">
        <f>SUM(AK48:AK82)</f>
        <v>0</v>
      </c>
      <c r="AL47" s="192">
        <f>SUM(AL48:AL82)</f>
        <v>0</v>
      </c>
      <c r="AM47" s="192">
        <f t="shared" si="6"/>
        <v>10000</v>
      </c>
      <c r="AN47" s="192">
        <f>SUM(AN48:AN82)</f>
        <v>0</v>
      </c>
      <c r="AO47" s="192">
        <f>SUM(AO48:AO82)</f>
        <v>0</v>
      </c>
      <c r="AP47" s="192">
        <f>SUM(AP48:AP82)</f>
        <v>0</v>
      </c>
      <c r="AQ47" s="192">
        <f t="shared" si="7"/>
        <v>0</v>
      </c>
      <c r="AR47" s="192">
        <f t="shared" si="8"/>
        <v>270000</v>
      </c>
    </row>
    <row r="48" spans="2:44">
      <c r="B48" s="181" t="s">
        <v>545</v>
      </c>
      <c r="C48" s="182" t="s">
        <v>546</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si="0"/>
        <v>0</v>
      </c>
      <c r="G48" s="183"/>
      <c r="H48" s="183">
        <f t="shared" si="1"/>
        <v>0</v>
      </c>
      <c r="I48" s="183"/>
      <c r="J48" s="183">
        <f>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si="4"/>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si="5"/>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si="6"/>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si="7"/>
        <v>0</v>
      </c>
      <c r="AR48" s="183">
        <f t="shared" si="8"/>
        <v>0</v>
      </c>
    </row>
    <row r="49" spans="2:44">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1"/>
        <v>0</v>
      </c>
      <c r="I49" s="183"/>
      <c r="J49" s="183">
        <f>F49-I49</f>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4"/>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5"/>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6"/>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7"/>
        <v>0</v>
      </c>
      <c r="AR49" s="183">
        <f t="shared" si="8"/>
        <v>0</v>
      </c>
    </row>
    <row r="50" spans="2:44">
      <c r="B50" s="181" t="s">
        <v>547</v>
      </c>
      <c r="C50" s="182" t="s">
        <v>548</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1"/>
        <v>0</v>
      </c>
      <c r="I50" s="183"/>
      <c r="J50" s="183">
        <f>F50-I50</f>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4"/>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5"/>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6"/>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7"/>
        <v>0</v>
      </c>
      <c r="AR50" s="183">
        <f t="shared" si="8"/>
        <v>0</v>
      </c>
    </row>
    <row r="51" spans="2:44">
      <c r="B51" s="181" t="s">
        <v>549</v>
      </c>
      <c r="C51" s="182" t="s">
        <v>550</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D51+E51</f>
        <v>0</v>
      </c>
      <c r="G51" s="183"/>
      <c r="H51" s="183">
        <f t="shared" ref="H51:H69" si="12">F51-G51</f>
        <v>0</v>
      </c>
      <c r="I51" s="183"/>
      <c r="J51" s="183">
        <f t="shared" ref="J51:J69" si="13">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4">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5">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6">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7">AN51+AO51+AP51</f>
        <v>0</v>
      </c>
      <c r="AR51" s="183">
        <f t="shared" ref="AR51:AR69" si="18">AE51+AI51+AM51+AQ51</f>
        <v>0</v>
      </c>
    </row>
    <row r="52" spans="2:44">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
        <v>0</v>
      </c>
      <c r="G52" s="183"/>
      <c r="H52" s="183">
        <f t="shared" si="12"/>
        <v>0</v>
      </c>
      <c r="I52" s="183"/>
      <c r="J52" s="183">
        <f t="shared" si="13"/>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4"/>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5"/>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6"/>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7"/>
        <v>0</v>
      </c>
      <c r="AR52" s="183">
        <f t="shared" si="18"/>
        <v>0</v>
      </c>
    </row>
    <row r="53" spans="2:44">
      <c r="B53" s="181" t="s">
        <v>551</v>
      </c>
      <c r="C53" s="182" t="s">
        <v>552</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D53+E53</f>
        <v>0</v>
      </c>
      <c r="G53" s="183"/>
      <c r="H53" s="183">
        <f>F53-G53</f>
        <v>0</v>
      </c>
      <c r="I53" s="183"/>
      <c r="J53" s="183">
        <f>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AN53+AO53+AP53</f>
        <v>0</v>
      </c>
      <c r="AR53" s="183">
        <f>AE53+AI53+AM53+AQ53</f>
        <v>0</v>
      </c>
    </row>
    <row r="54" spans="2:44">
      <c r="B54" s="181" t="s">
        <v>553</v>
      </c>
      <c r="C54" s="182" t="s">
        <v>519</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
        <v>0</v>
      </c>
      <c r="G54" s="183"/>
      <c r="H54" s="183">
        <f t="shared" si="12"/>
        <v>0</v>
      </c>
      <c r="I54" s="183"/>
      <c r="J54" s="183">
        <f t="shared" si="13"/>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4"/>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5"/>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6"/>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7"/>
        <v>0</v>
      </c>
      <c r="AR54" s="183">
        <f t="shared" si="18"/>
        <v>0</v>
      </c>
    </row>
    <row r="55" spans="2:44">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D55+E55</f>
        <v>0</v>
      </c>
      <c r="G55" s="183"/>
      <c r="H55" s="183">
        <f>F55-G55</f>
        <v>0</v>
      </c>
      <c r="I55" s="183"/>
      <c r="J55" s="183">
        <f>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AN55+AO55+AP55</f>
        <v>0</v>
      </c>
      <c r="AR55" s="183">
        <f>AE55+AI55+AM55+AQ55</f>
        <v>0</v>
      </c>
    </row>
    <row r="56" spans="2:44">
      <c r="B56" s="181" t="s">
        <v>554</v>
      </c>
      <c r="C56" s="182" t="s">
        <v>555</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
        <v>0</v>
      </c>
      <c r="G56" s="183"/>
      <c r="H56" s="183">
        <f t="shared" si="12"/>
        <v>0</v>
      </c>
      <c r="I56" s="183"/>
      <c r="J56" s="183">
        <f t="shared" si="13"/>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4"/>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5"/>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6"/>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7"/>
        <v>0</v>
      </c>
      <c r="AR56" s="183">
        <f t="shared" si="18"/>
        <v>0</v>
      </c>
    </row>
    <row r="57" spans="2:44">
      <c r="B57" s="181" t="s">
        <v>556</v>
      </c>
      <c r="C57" s="182" t="s">
        <v>526</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D57+E57</f>
        <v>0</v>
      </c>
      <c r="G57" s="183"/>
      <c r="H57" s="183">
        <f>F57-G57</f>
        <v>0</v>
      </c>
      <c r="I57" s="183"/>
      <c r="J57" s="183">
        <f>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AN57+AO57+AP57</f>
        <v>0</v>
      </c>
      <c r="AR57" s="183">
        <f>AE57+AI57+AM57+AQ57</f>
        <v>0</v>
      </c>
    </row>
    <row r="58" spans="2:44">
      <c r="B58" s="181" t="s">
        <v>557</v>
      </c>
      <c r="C58" s="182" t="s">
        <v>527</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
        <v>0</v>
      </c>
      <c r="G58" s="183"/>
      <c r="H58" s="183">
        <f t="shared" si="12"/>
        <v>0</v>
      </c>
      <c r="I58" s="183"/>
      <c r="J58" s="183">
        <f t="shared" si="13"/>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4"/>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5"/>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6"/>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7"/>
        <v>0</v>
      </c>
      <c r="AR58" s="183">
        <f t="shared" si="18"/>
        <v>0</v>
      </c>
    </row>
    <row r="59" spans="2:44">
      <c r="B59" s="181" t="s">
        <v>558</v>
      </c>
      <c r="C59" s="182" t="s">
        <v>559</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D59+E59</f>
        <v>0</v>
      </c>
      <c r="G59" s="183"/>
      <c r="H59" s="183">
        <f>F59-G59</f>
        <v>0</v>
      </c>
      <c r="I59" s="183"/>
      <c r="J59" s="183">
        <f>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AN59+AO59+AP59</f>
        <v>0</v>
      </c>
      <c r="AR59" s="183">
        <f>AE59+AI59+AM59+AQ59</f>
        <v>0</v>
      </c>
    </row>
    <row r="60" spans="2:44">
      <c r="B60" s="181" t="s">
        <v>560</v>
      </c>
      <c r="C60" s="182" t="s">
        <v>561</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
        <v>0</v>
      </c>
      <c r="G60" s="183"/>
      <c r="H60" s="183">
        <f t="shared" si="12"/>
        <v>0</v>
      </c>
      <c r="I60" s="183"/>
      <c r="J60" s="183">
        <f t="shared" si="13"/>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4"/>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5"/>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6"/>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7"/>
        <v>0</v>
      </c>
      <c r="AR60" s="183">
        <f t="shared" si="18"/>
        <v>0</v>
      </c>
    </row>
    <row r="61" spans="2:44">
      <c r="B61" s="181" t="s">
        <v>562</v>
      </c>
      <c r="C61" s="182" t="s">
        <v>534</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D61+E61</f>
        <v>0</v>
      </c>
      <c r="G61" s="183"/>
      <c r="H61" s="183">
        <f>F61-G61</f>
        <v>0</v>
      </c>
      <c r="I61" s="183"/>
      <c r="J61" s="183">
        <f>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AN61+AO61+AP61</f>
        <v>0</v>
      </c>
      <c r="AR61" s="183">
        <f>AE61+AI61+AM61+AQ61</f>
        <v>0</v>
      </c>
    </row>
    <row r="62" spans="2:44">
      <c r="B62" s="181" t="s">
        <v>563</v>
      </c>
      <c r="C62" s="182" t="s">
        <v>564</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
        <v>0</v>
      </c>
      <c r="G62" s="183"/>
      <c r="H62" s="183">
        <f t="shared" si="12"/>
        <v>0</v>
      </c>
      <c r="I62" s="183"/>
      <c r="J62" s="183">
        <f t="shared" si="13"/>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4"/>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5"/>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6"/>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7"/>
        <v>0</v>
      </c>
      <c r="AR62" s="183">
        <f t="shared" si="18"/>
        <v>0</v>
      </c>
    </row>
    <row r="63" spans="2:44">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
        <v>0</v>
      </c>
      <c r="G63" s="183"/>
      <c r="H63" s="183">
        <f t="shared" si="12"/>
        <v>0</v>
      </c>
      <c r="I63" s="183"/>
      <c r="J63" s="183">
        <f t="shared" si="13"/>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4"/>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5"/>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6"/>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7"/>
        <v>0</v>
      </c>
      <c r="AR63" s="183">
        <f t="shared" si="18"/>
        <v>0</v>
      </c>
    </row>
    <row r="64" spans="2:44">
      <c r="B64" s="181" t="s">
        <v>565</v>
      </c>
      <c r="C64" s="182" t="s">
        <v>566</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240000</v>
      </c>
      <c r="F64" s="183">
        <f>D64+E64</f>
        <v>240000</v>
      </c>
      <c r="G64" s="183"/>
      <c r="H64" s="183">
        <f>F64-G64</f>
        <v>240000</v>
      </c>
      <c r="I64" s="183"/>
      <c r="J64" s="183">
        <f>F64-I64</f>
        <v>240000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270000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240000</v>
      </c>
      <c r="AE64" s="183">
        <f>AB64+AC64+AD64</f>
        <v>260000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AJ64+AK64+AL64</f>
        <v>10000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AN64+AO64+AP64</f>
        <v>0</v>
      </c>
      <c r="AR64" s="183">
        <f>AE64+AI64+AM64+AQ64</f>
        <v>270000</v>
      </c>
    </row>
    <row r="65" spans="2:44">
      <c r="B65" s="181" t="s">
        <v>567</v>
      </c>
      <c r="C65" s="182" t="s">
        <v>568</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
        <v>0</v>
      </c>
      <c r="G65" s="183"/>
      <c r="H65" s="183">
        <f t="shared" si="12"/>
        <v>0</v>
      </c>
      <c r="I65" s="183"/>
      <c r="J65" s="183">
        <f t="shared" si="13"/>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4"/>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5"/>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6"/>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7"/>
        <v>0</v>
      </c>
      <c r="AR65" s="183">
        <f t="shared" si="18"/>
        <v>0</v>
      </c>
    </row>
    <row r="66" spans="2:44">
      <c r="B66" s="181" t="s">
        <v>569</v>
      </c>
      <c r="C66" s="182" t="s">
        <v>570</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D66+E66</f>
        <v>0</v>
      </c>
      <c r="G66" s="183"/>
      <c r="H66" s="183">
        <f>F66-G66</f>
        <v>0</v>
      </c>
      <c r="I66" s="183"/>
      <c r="J66" s="183">
        <f>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AN66+AO66+AP66</f>
        <v>0</v>
      </c>
      <c r="AR66" s="183">
        <f>AE66+AI66+AM66+AQ66</f>
        <v>0</v>
      </c>
    </row>
    <row r="67" spans="2:44">
      <c r="B67" s="181" t="s">
        <v>571</v>
      </c>
      <c r="C67" s="182" t="s">
        <v>572</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
        <v>0</v>
      </c>
      <c r="G67" s="183"/>
      <c r="H67" s="183">
        <f t="shared" si="12"/>
        <v>0</v>
      </c>
      <c r="I67" s="183"/>
      <c r="J67" s="183">
        <f t="shared" si="13"/>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4"/>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5"/>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6"/>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7"/>
        <v>0</v>
      </c>
      <c r="AR67" s="183">
        <f t="shared" si="18"/>
        <v>0</v>
      </c>
    </row>
    <row r="68" spans="2:44">
      <c r="B68" s="181" t="s">
        <v>573</v>
      </c>
      <c r="C68" s="182" t="s">
        <v>574</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D68+E68</f>
        <v>0</v>
      </c>
      <c r="G68" s="183"/>
      <c r="H68" s="183">
        <f>F68-G68</f>
        <v>0</v>
      </c>
      <c r="I68" s="183"/>
      <c r="J68" s="183">
        <f>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AN68+AO68+AP68</f>
        <v>0</v>
      </c>
      <c r="AR68" s="183">
        <f>AE68+AI68+AM68+AQ68</f>
        <v>0</v>
      </c>
    </row>
    <row r="69" spans="2:44">
      <c r="B69" s="181" t="s">
        <v>575</v>
      </c>
      <c r="C69" s="182" t="s">
        <v>576</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
        <v>0</v>
      </c>
      <c r="G69" s="183"/>
      <c r="H69" s="183">
        <f t="shared" si="12"/>
        <v>0</v>
      </c>
      <c r="I69" s="183"/>
      <c r="J69" s="183">
        <f t="shared" si="13"/>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4"/>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5"/>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6"/>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7"/>
        <v>0</v>
      </c>
      <c r="AR69" s="183">
        <f t="shared" si="18"/>
        <v>0</v>
      </c>
    </row>
    <row r="70" spans="2:44">
      <c r="B70" s="181" t="s">
        <v>577</v>
      </c>
      <c r="C70" s="182" t="s">
        <v>578</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D70+E70</f>
        <v>0</v>
      </c>
      <c r="G70" s="183"/>
      <c r="H70" s="183">
        <f>F70-G70</f>
        <v>0</v>
      </c>
      <c r="I70" s="183"/>
      <c r="J70" s="183">
        <f>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AN70+AO70+AP70</f>
        <v>0</v>
      </c>
      <c r="AR70" s="183">
        <f>AE70+AI70+AM70+AQ70</f>
        <v>0</v>
      </c>
    </row>
    <row r="71" spans="2:44">
      <c r="B71" s="181" t="s">
        <v>579</v>
      </c>
      <c r="C71" s="182" t="s">
        <v>580</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D71+E71</f>
        <v>0</v>
      </c>
      <c r="G71" s="183"/>
      <c r="H71" s="183">
        <f t="shared" ref="H71:H82" si="20">F71-G71</f>
        <v>0</v>
      </c>
      <c r="I71" s="183"/>
      <c r="J71" s="183">
        <f t="shared" ref="J71:J82" si="21">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22">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23">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24">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25">AN71+AO71+AP71</f>
        <v>0</v>
      </c>
      <c r="AR71" s="183">
        <f t="shared" ref="AR71:AR82" si="26">AE71+AI71+AM71+AQ71</f>
        <v>0</v>
      </c>
    </row>
    <row r="72" spans="2:44">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
        <v>0</v>
      </c>
      <c r="G72" s="183"/>
      <c r="H72" s="183">
        <f t="shared" si="20"/>
        <v>0</v>
      </c>
      <c r="I72" s="183"/>
      <c r="J72" s="183">
        <f t="shared" si="21"/>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22"/>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23"/>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24"/>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25"/>
        <v>0</v>
      </c>
      <c r="AR72" s="183">
        <f t="shared" si="26"/>
        <v>0</v>
      </c>
    </row>
    <row r="73" spans="2:44">
      <c r="B73" s="181" t="s">
        <v>581</v>
      </c>
      <c r="C73" s="182" t="s">
        <v>582</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
        <v>0</v>
      </c>
      <c r="G73" s="183"/>
      <c r="H73" s="183">
        <f t="shared" si="20"/>
        <v>0</v>
      </c>
      <c r="I73" s="183"/>
      <c r="J73" s="183">
        <f t="shared" si="21"/>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22"/>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23"/>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24"/>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25"/>
        <v>0</v>
      </c>
      <c r="AR73" s="183">
        <f t="shared" si="26"/>
        <v>0</v>
      </c>
    </row>
    <row r="74" spans="2:44">
      <c r="B74" s="181" t="s">
        <v>583</v>
      </c>
      <c r="C74" s="182" t="s">
        <v>584</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
        <v>0</v>
      </c>
      <c r="G74" s="183"/>
      <c r="H74" s="183">
        <f t="shared" si="20"/>
        <v>0</v>
      </c>
      <c r="I74" s="183"/>
      <c r="J74" s="183">
        <f t="shared" si="21"/>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22"/>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23"/>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24"/>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25"/>
        <v>0</v>
      </c>
      <c r="AR74" s="183">
        <f t="shared" si="26"/>
        <v>0</v>
      </c>
    </row>
    <row r="75" spans="2:44">
      <c r="B75" s="181" t="s">
        <v>585</v>
      </c>
      <c r="C75" s="182" t="s">
        <v>586</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
        <v>0</v>
      </c>
      <c r="G75" s="183"/>
      <c r="H75" s="183">
        <f t="shared" si="20"/>
        <v>0</v>
      </c>
      <c r="I75" s="183"/>
      <c r="J75" s="183">
        <f t="shared" si="21"/>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22"/>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23"/>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24"/>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25"/>
        <v>0</v>
      </c>
      <c r="AR75" s="183">
        <f t="shared" si="26"/>
        <v>0</v>
      </c>
    </row>
    <row r="76" spans="2:44">
      <c r="B76" s="181" t="s">
        <v>587</v>
      </c>
      <c r="C76" s="182" t="s">
        <v>588</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
        <v>0</v>
      </c>
      <c r="G76" s="183"/>
      <c r="H76" s="183">
        <f t="shared" si="20"/>
        <v>0</v>
      </c>
      <c r="I76" s="183"/>
      <c r="J76" s="183">
        <f t="shared" si="21"/>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22"/>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23"/>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24"/>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25"/>
        <v>0</v>
      </c>
      <c r="AR76" s="183">
        <f t="shared" si="26"/>
        <v>0</v>
      </c>
    </row>
    <row r="77" spans="2:44">
      <c r="B77" s="181" t="s">
        <v>589</v>
      </c>
      <c r="C77" s="182" t="s">
        <v>590</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
        <v>0</v>
      </c>
      <c r="G77" s="183"/>
      <c r="H77" s="183">
        <f t="shared" si="20"/>
        <v>0</v>
      </c>
      <c r="I77" s="183"/>
      <c r="J77" s="183">
        <f t="shared" si="21"/>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22"/>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23"/>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24"/>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25"/>
        <v>0</v>
      </c>
      <c r="AR77" s="183">
        <f t="shared" si="26"/>
        <v>0</v>
      </c>
    </row>
    <row r="78" spans="2:44">
      <c r="B78" s="181" t="s">
        <v>591</v>
      </c>
      <c r="C78" s="182" t="s">
        <v>592</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
        <v>0</v>
      </c>
      <c r="G78" s="183"/>
      <c r="H78" s="183">
        <f t="shared" si="20"/>
        <v>0</v>
      </c>
      <c r="I78" s="183"/>
      <c r="J78" s="183">
        <f t="shared" si="21"/>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22"/>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23"/>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24"/>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25"/>
        <v>0</v>
      </c>
      <c r="AR78" s="183">
        <f t="shared" si="26"/>
        <v>0</v>
      </c>
    </row>
    <row r="79" spans="2:44">
      <c r="B79" s="181" t="s">
        <v>593</v>
      </c>
      <c r="C79" s="182" t="s">
        <v>594</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
        <v>0</v>
      </c>
      <c r="G79" s="183"/>
      <c r="H79" s="183">
        <f t="shared" si="20"/>
        <v>0</v>
      </c>
      <c r="I79" s="183"/>
      <c r="J79" s="183">
        <f t="shared" si="21"/>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22"/>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23"/>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24"/>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25"/>
        <v>0</v>
      </c>
      <c r="AR79" s="183">
        <f t="shared" si="26"/>
        <v>0</v>
      </c>
    </row>
    <row r="80" spans="2:44">
      <c r="B80" s="181" t="s">
        <v>595</v>
      </c>
      <c r="C80" s="182" t="s">
        <v>596</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
        <v>0</v>
      </c>
      <c r="G80" s="183"/>
      <c r="H80" s="183">
        <f t="shared" si="20"/>
        <v>0</v>
      </c>
      <c r="I80" s="183"/>
      <c r="J80" s="183">
        <f t="shared" si="21"/>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22"/>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23"/>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24"/>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25"/>
        <v>0</v>
      </c>
      <c r="AR80" s="183">
        <f t="shared" si="26"/>
        <v>0</v>
      </c>
    </row>
    <row r="81" spans="2:44">
      <c r="B81" s="181" t="s">
        <v>597</v>
      </c>
      <c r="C81" s="182" t="s">
        <v>598</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
        <v>0</v>
      </c>
      <c r="G81" s="183"/>
      <c r="H81" s="183">
        <f t="shared" si="20"/>
        <v>0</v>
      </c>
      <c r="I81" s="183"/>
      <c r="J81" s="183">
        <f t="shared" si="21"/>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22"/>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23"/>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24"/>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25"/>
        <v>0</v>
      </c>
      <c r="AR81" s="183">
        <f t="shared" si="26"/>
        <v>0</v>
      </c>
    </row>
    <row r="82" spans="2:44">
      <c r="B82" s="181" t="s">
        <v>599</v>
      </c>
      <c r="C82" s="182" t="s">
        <v>600</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
        <v>0</v>
      </c>
      <c r="G82" s="183"/>
      <c r="H82" s="183">
        <f t="shared" si="20"/>
        <v>0</v>
      </c>
      <c r="I82" s="183"/>
      <c r="J82" s="183">
        <f t="shared" si="21"/>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22"/>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23"/>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24"/>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25"/>
        <v>0</v>
      </c>
      <c r="AR82" s="183">
        <f t="shared" si="26"/>
        <v>0</v>
      </c>
    </row>
    <row r="83" spans="2:44">
      <c r="B83" s="190" t="s">
        <v>264</v>
      </c>
      <c r="C83" s="191" t="s">
        <v>148</v>
      </c>
      <c r="D83" s="192">
        <f>SUM(D84:D88)</f>
        <v>0</v>
      </c>
      <c r="E83" s="192">
        <f>SUM(E84:E88)</f>
        <v>0</v>
      </c>
      <c r="F83" s="192">
        <f t="shared" ref="F83:F89" si="27">D83+E83</f>
        <v>0</v>
      </c>
      <c r="G83" s="192">
        <f>SUM(G84:G88)</f>
        <v>0</v>
      </c>
      <c r="H83" s="192">
        <f t="shared" ref="H83:H89" si="28">F83-G83</f>
        <v>0</v>
      </c>
      <c r="I83" s="192">
        <f>SUM(I84:I88)</f>
        <v>0</v>
      </c>
      <c r="J83" s="192">
        <f t="shared" ref="J83:J89" si="29">F83-I83</f>
        <v>0</v>
      </c>
      <c r="K83" s="192">
        <f t="shared" ref="K83:AD83" si="30">SUM(K84:K88)</f>
        <v>0</v>
      </c>
      <c r="L83" s="192">
        <f t="shared" si="30"/>
        <v>0</v>
      </c>
      <c r="M83" s="192">
        <f t="shared" si="30"/>
        <v>0</v>
      </c>
      <c r="N83" s="192">
        <f t="shared" si="30"/>
        <v>0</v>
      </c>
      <c r="O83" s="192">
        <f t="shared" si="30"/>
        <v>0</v>
      </c>
      <c r="P83" s="192">
        <f>SUM(P84:P88)</f>
        <v>0</v>
      </c>
      <c r="Q83" s="192">
        <f>SUM(Q84:Q88)</f>
        <v>0</v>
      </c>
      <c r="R83" s="192">
        <f t="shared" si="30"/>
        <v>0</v>
      </c>
      <c r="S83" s="192">
        <f t="shared" si="30"/>
        <v>0</v>
      </c>
      <c r="T83" s="192">
        <f>SUM(T84:T88)</f>
        <v>0</v>
      </c>
      <c r="U83" s="192">
        <f t="shared" si="30"/>
        <v>0</v>
      </c>
      <c r="V83" s="192">
        <f t="shared" si="30"/>
        <v>0</v>
      </c>
      <c r="W83" s="192">
        <f>SUM(W84:W88)</f>
        <v>0</v>
      </c>
      <c r="X83" s="192">
        <f t="shared" si="30"/>
        <v>0</v>
      </c>
      <c r="Y83" s="192">
        <f>SUM(Y84:Y88)</f>
        <v>0</v>
      </c>
      <c r="Z83" s="192">
        <f>SUM(Z84:Z88)</f>
        <v>0</v>
      </c>
      <c r="AA83" s="192">
        <f t="shared" si="30"/>
        <v>0</v>
      </c>
      <c r="AB83" s="192">
        <f t="shared" si="30"/>
        <v>0</v>
      </c>
      <c r="AC83" s="192">
        <f t="shared" si="30"/>
        <v>0</v>
      </c>
      <c r="AD83" s="192">
        <f t="shared" si="30"/>
        <v>0</v>
      </c>
      <c r="AE83" s="192">
        <f t="shared" ref="AE83:AE89" si="31">AB83+AC83+AD83</f>
        <v>0</v>
      </c>
      <c r="AF83" s="192">
        <f>SUM(AF84:AF88)</f>
        <v>0</v>
      </c>
      <c r="AG83" s="192">
        <f>SUM(AG84:AG88)</f>
        <v>0</v>
      </c>
      <c r="AH83" s="192">
        <f>SUM(AH84:AH88)</f>
        <v>0</v>
      </c>
      <c r="AI83" s="192">
        <f t="shared" ref="AI83:AI89" si="32">AF83+AG83+AH83</f>
        <v>0</v>
      </c>
      <c r="AJ83" s="192">
        <f>SUM(AJ84:AJ88)</f>
        <v>0</v>
      </c>
      <c r="AK83" s="192">
        <f>SUM(AK84:AK88)</f>
        <v>0</v>
      </c>
      <c r="AL83" s="192">
        <f>SUM(AL84:AL88)</f>
        <v>0</v>
      </c>
      <c r="AM83" s="192">
        <f t="shared" ref="AM83:AM89" si="33">AJ83+AK83+AL83</f>
        <v>0</v>
      </c>
      <c r="AN83" s="192">
        <f>SUM(AN84:AN88)</f>
        <v>0</v>
      </c>
      <c r="AO83" s="192">
        <f>SUM(AO84:AO88)</f>
        <v>0</v>
      </c>
      <c r="AP83" s="192">
        <f>SUM(AP84:AP88)</f>
        <v>0</v>
      </c>
      <c r="AQ83" s="192">
        <f t="shared" ref="AQ83:AQ89" si="34">AN83+AO83+AP83</f>
        <v>0</v>
      </c>
      <c r="AR83" s="192">
        <f t="shared" ref="AR83:AR89" si="35">AE83+AI83+AM83+AQ83</f>
        <v>0</v>
      </c>
    </row>
    <row r="84" spans="2:44">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27"/>
        <v>0</v>
      </c>
      <c r="G84" s="183"/>
      <c r="H84" s="183">
        <f t="shared" si="28"/>
        <v>0</v>
      </c>
      <c r="I84" s="183"/>
      <c r="J84" s="183">
        <f t="shared" si="29"/>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31"/>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32"/>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33"/>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34"/>
        <v>0</v>
      </c>
      <c r="AR84" s="183">
        <f t="shared" si="35"/>
        <v>0</v>
      </c>
    </row>
    <row r="85" spans="2:44">
      <c r="B85" s="181" t="s">
        <v>601</v>
      </c>
      <c r="C85" s="182" t="s">
        <v>602</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si="27"/>
        <v>0</v>
      </c>
      <c r="G85" s="183"/>
      <c r="H85" s="183">
        <f t="shared" si="28"/>
        <v>0</v>
      </c>
      <c r="I85" s="183"/>
      <c r="J85" s="183">
        <f t="shared" si="29"/>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si="31"/>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si="32"/>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si="33"/>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si="34"/>
        <v>0</v>
      </c>
      <c r="AR85" s="183">
        <f t="shared" si="35"/>
        <v>0</v>
      </c>
    </row>
    <row r="86" spans="2:44">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7"/>
        <v>0</v>
      </c>
      <c r="G86" s="183"/>
      <c r="H86" s="183">
        <f t="shared" si="28"/>
        <v>0</v>
      </c>
      <c r="I86" s="183"/>
      <c r="J86" s="183">
        <f t="shared" si="29"/>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31"/>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32"/>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33"/>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34"/>
        <v>0</v>
      </c>
      <c r="AR86" s="183">
        <f t="shared" si="35"/>
        <v>0</v>
      </c>
    </row>
    <row r="87" spans="2:44">
      <c r="B87" s="181" t="s">
        <v>603</v>
      </c>
      <c r="C87" s="182" t="s">
        <v>604</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si="27"/>
        <v>0</v>
      </c>
      <c r="G87" s="183"/>
      <c r="H87" s="183">
        <f t="shared" si="28"/>
        <v>0</v>
      </c>
      <c r="I87" s="183"/>
      <c r="J87" s="183">
        <f t="shared" si="29"/>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si="31"/>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si="32"/>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si="33"/>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si="34"/>
        <v>0</v>
      </c>
      <c r="AR87" s="183">
        <f t="shared" si="35"/>
        <v>0</v>
      </c>
    </row>
    <row r="88" spans="2:44">
      <c r="B88" s="181" t="s">
        <v>605</v>
      </c>
      <c r="C88" s="182" t="s">
        <v>606</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7"/>
        <v>0</v>
      </c>
      <c r="G88" s="183"/>
      <c r="H88" s="183">
        <f t="shared" si="28"/>
        <v>0</v>
      </c>
      <c r="I88" s="183"/>
      <c r="J88" s="183">
        <f t="shared" si="29"/>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31"/>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32"/>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33"/>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34"/>
        <v>0</v>
      </c>
      <c r="AR88" s="183">
        <f t="shared" si="35"/>
        <v>0</v>
      </c>
    </row>
    <row r="89" spans="2:44">
      <c r="B89" s="190" t="s">
        <v>267</v>
      </c>
      <c r="C89" s="191" t="s">
        <v>151</v>
      </c>
      <c r="D89" s="192">
        <f>SUM(D90:D95)</f>
        <v>0</v>
      </c>
      <c r="E89" s="192">
        <f>SUM(E90:E95)</f>
        <v>0</v>
      </c>
      <c r="F89" s="192">
        <f t="shared" si="27"/>
        <v>0</v>
      </c>
      <c r="G89" s="192">
        <f>SUM(G90:G95)</f>
        <v>0</v>
      </c>
      <c r="H89" s="192">
        <f t="shared" si="28"/>
        <v>0</v>
      </c>
      <c r="I89" s="192">
        <f>SUM(I90:I95)</f>
        <v>0</v>
      </c>
      <c r="J89" s="192">
        <f t="shared" si="29"/>
        <v>0</v>
      </c>
      <c r="K89" s="192">
        <f t="shared" ref="K89:AP89" si="36">SUM(K90:K95)</f>
        <v>0</v>
      </c>
      <c r="L89" s="192">
        <f t="shared" si="36"/>
        <v>0</v>
      </c>
      <c r="M89" s="192">
        <f t="shared" si="36"/>
        <v>0</v>
      </c>
      <c r="N89" s="192">
        <f t="shared" si="36"/>
        <v>0</v>
      </c>
      <c r="O89" s="192">
        <f t="shared" si="36"/>
        <v>0</v>
      </c>
      <c r="P89" s="192">
        <f>SUM(P90:P95)</f>
        <v>0</v>
      </c>
      <c r="Q89" s="192">
        <f>SUM(Q90:Q95)</f>
        <v>0</v>
      </c>
      <c r="R89" s="192">
        <f t="shared" si="36"/>
        <v>0</v>
      </c>
      <c r="S89" s="192">
        <f t="shared" si="36"/>
        <v>0</v>
      </c>
      <c r="T89" s="192">
        <f>SUM(T90:T95)</f>
        <v>0</v>
      </c>
      <c r="U89" s="192">
        <f t="shared" si="36"/>
        <v>0</v>
      </c>
      <c r="V89" s="192">
        <f t="shared" si="36"/>
        <v>0</v>
      </c>
      <c r="W89" s="192">
        <f>SUM(W90:W95)</f>
        <v>0</v>
      </c>
      <c r="X89" s="192">
        <f t="shared" si="36"/>
        <v>0</v>
      </c>
      <c r="Y89" s="192">
        <f>SUM(Y90:Y95)</f>
        <v>0</v>
      </c>
      <c r="Z89" s="192">
        <f>SUM(Z90:Z95)</f>
        <v>0</v>
      </c>
      <c r="AA89" s="192">
        <f t="shared" si="36"/>
        <v>0</v>
      </c>
      <c r="AB89" s="192">
        <f t="shared" si="36"/>
        <v>0</v>
      </c>
      <c r="AC89" s="192">
        <f t="shared" si="36"/>
        <v>0</v>
      </c>
      <c r="AD89" s="192">
        <f t="shared" si="36"/>
        <v>0</v>
      </c>
      <c r="AE89" s="192">
        <f t="shared" si="31"/>
        <v>0</v>
      </c>
      <c r="AF89" s="192">
        <f t="shared" si="36"/>
        <v>0</v>
      </c>
      <c r="AG89" s="192">
        <f t="shared" si="36"/>
        <v>0</v>
      </c>
      <c r="AH89" s="192">
        <f t="shared" si="36"/>
        <v>0</v>
      </c>
      <c r="AI89" s="192">
        <f t="shared" si="32"/>
        <v>0</v>
      </c>
      <c r="AJ89" s="192">
        <f t="shared" si="36"/>
        <v>0</v>
      </c>
      <c r="AK89" s="192">
        <f t="shared" si="36"/>
        <v>0</v>
      </c>
      <c r="AL89" s="192">
        <f t="shared" si="36"/>
        <v>0</v>
      </c>
      <c r="AM89" s="192">
        <f t="shared" si="33"/>
        <v>0</v>
      </c>
      <c r="AN89" s="192">
        <f t="shared" si="36"/>
        <v>0</v>
      </c>
      <c r="AO89" s="192">
        <f t="shared" si="36"/>
        <v>0</v>
      </c>
      <c r="AP89" s="192">
        <f t="shared" si="36"/>
        <v>0</v>
      </c>
      <c r="AQ89" s="192">
        <f t="shared" si="34"/>
        <v>0</v>
      </c>
      <c r="AR89" s="192">
        <f t="shared" si="35"/>
        <v>0</v>
      </c>
    </row>
    <row r="90" spans="2:44">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37">D90+E90</f>
        <v>0</v>
      </c>
      <c r="G90" s="183"/>
      <c r="H90" s="183">
        <f t="shared" ref="H90:H95" si="38">F90-G90</f>
        <v>0</v>
      </c>
      <c r="I90" s="183"/>
      <c r="J90" s="183">
        <f t="shared" ref="J90:J95" si="39">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40">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41">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42">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43">AN90+AO90+AP90</f>
        <v>0</v>
      </c>
      <c r="AR90" s="183">
        <f t="shared" ref="AR90:AR95" si="44">AE90+AI90+AM90+AQ90</f>
        <v>0</v>
      </c>
    </row>
    <row r="91" spans="2:44">
      <c r="B91" s="181" t="s">
        <v>607</v>
      </c>
      <c r="C91" s="182" t="s">
        <v>608</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37"/>
        <v>0</v>
      </c>
      <c r="G91" s="183"/>
      <c r="H91" s="183">
        <f t="shared" si="38"/>
        <v>0</v>
      </c>
      <c r="I91" s="183"/>
      <c r="J91" s="183">
        <f t="shared" si="39"/>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40"/>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41"/>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42"/>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43"/>
        <v>0</v>
      </c>
      <c r="AR91" s="183">
        <f t="shared" si="44"/>
        <v>0</v>
      </c>
    </row>
    <row r="92" spans="2:44">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D92+E92</f>
        <v>0</v>
      </c>
      <c r="G92" s="183"/>
      <c r="H92" s="183">
        <f>F92-G92</f>
        <v>0</v>
      </c>
      <c r="I92" s="183"/>
      <c r="J92" s="183">
        <f>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AN92+AO92+AP92</f>
        <v>0</v>
      </c>
      <c r="AR92" s="183">
        <f>AE92+AI92+AM92+AQ92</f>
        <v>0</v>
      </c>
    </row>
    <row r="93" spans="2:44">
      <c r="B93" s="181" t="s">
        <v>609</v>
      </c>
      <c r="C93" s="182" t="s">
        <v>610</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D93+E93</f>
        <v>0</v>
      </c>
      <c r="G93" s="183"/>
      <c r="H93" s="183">
        <f>F93-G93</f>
        <v>0</v>
      </c>
      <c r="I93" s="183"/>
      <c r="J93" s="183">
        <f>F93-I93</f>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AB93+AC93+AD93</f>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AF93+AG93+AH93</f>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AJ93+AK93+AL93</f>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AN93+AO93+AP93</f>
        <v>0</v>
      </c>
      <c r="AR93" s="183">
        <f>AE93+AI93+AM93+AQ93</f>
        <v>0</v>
      </c>
    </row>
    <row r="94" spans="2:44">
      <c r="B94" s="181" t="s">
        <v>611</v>
      </c>
      <c r="C94" s="182" t="s">
        <v>612</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D94+E94</f>
        <v>0</v>
      </c>
      <c r="G94" s="183"/>
      <c r="H94" s="183">
        <f>F94-G94</f>
        <v>0</v>
      </c>
      <c r="I94" s="183"/>
      <c r="J94" s="183">
        <f>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AN94+AO94+AP94</f>
        <v>0</v>
      </c>
      <c r="AR94" s="183">
        <f>AE94+AI94+AM94+AQ94</f>
        <v>0</v>
      </c>
    </row>
    <row r="95" spans="2:44">
      <c r="B95" s="181" t="s">
        <v>613</v>
      </c>
      <c r="C95" s="182" t="s">
        <v>614</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37"/>
        <v>0</v>
      </c>
      <c r="G95" s="183"/>
      <c r="H95" s="183">
        <f t="shared" si="38"/>
        <v>0</v>
      </c>
      <c r="I95" s="183"/>
      <c r="J95" s="183">
        <f t="shared" si="39"/>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40"/>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41"/>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42"/>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43"/>
        <v>0</v>
      </c>
      <c r="AR95" s="183">
        <f t="shared" si="44"/>
        <v>0</v>
      </c>
    </row>
    <row r="96" spans="2:44">
      <c r="B96" s="190" t="s">
        <v>270</v>
      </c>
      <c r="C96" s="191" t="s">
        <v>154</v>
      </c>
      <c r="D96" s="192">
        <f>SUM(D97:D105)</f>
        <v>0</v>
      </c>
      <c r="E96" s="192">
        <f>SUM(E97:E105)</f>
        <v>0</v>
      </c>
      <c r="F96" s="192">
        <f t="shared" ref="F96:F119" si="45">D96+E96</f>
        <v>0</v>
      </c>
      <c r="G96" s="192">
        <f>SUM(G97:G105)</f>
        <v>0</v>
      </c>
      <c r="H96" s="192">
        <f t="shared" ref="H96:H107" si="46">F96-G96</f>
        <v>0</v>
      </c>
      <c r="I96" s="192">
        <f>SUM(I97:I105)</f>
        <v>0</v>
      </c>
      <c r="J96" s="192">
        <f t="shared" ref="J96:J107" si="47">F96-I96</f>
        <v>0</v>
      </c>
      <c r="K96" s="192">
        <f t="shared" ref="K96:AD96" si="48">SUM(K97:K105)</f>
        <v>0</v>
      </c>
      <c r="L96" s="192">
        <f t="shared" si="48"/>
        <v>0</v>
      </c>
      <c r="M96" s="192">
        <f t="shared" si="48"/>
        <v>0</v>
      </c>
      <c r="N96" s="192">
        <f t="shared" si="48"/>
        <v>0</v>
      </c>
      <c r="O96" s="192">
        <f t="shared" si="48"/>
        <v>0</v>
      </c>
      <c r="P96" s="192">
        <f>SUM(P97:P105)</f>
        <v>0</v>
      </c>
      <c r="Q96" s="192">
        <f>SUM(Q97:Q105)</f>
        <v>0</v>
      </c>
      <c r="R96" s="192">
        <f t="shared" si="48"/>
        <v>0</v>
      </c>
      <c r="S96" s="192">
        <f t="shared" si="48"/>
        <v>0</v>
      </c>
      <c r="T96" s="192">
        <f>SUM(T97:T105)</f>
        <v>0</v>
      </c>
      <c r="U96" s="192">
        <f t="shared" si="48"/>
        <v>0</v>
      </c>
      <c r="V96" s="192">
        <f t="shared" si="48"/>
        <v>0</v>
      </c>
      <c r="W96" s="192">
        <f>SUM(W97:W105)</f>
        <v>0</v>
      </c>
      <c r="X96" s="192">
        <f t="shared" si="48"/>
        <v>0</v>
      </c>
      <c r="Y96" s="192">
        <f>SUM(Y97:Y105)</f>
        <v>0</v>
      </c>
      <c r="Z96" s="192">
        <f>SUM(Z97:Z105)</f>
        <v>0</v>
      </c>
      <c r="AA96" s="192">
        <f t="shared" si="48"/>
        <v>0</v>
      </c>
      <c r="AB96" s="192">
        <f t="shared" si="48"/>
        <v>0</v>
      </c>
      <c r="AC96" s="192">
        <f t="shared" si="48"/>
        <v>0</v>
      </c>
      <c r="AD96" s="192">
        <f t="shared" si="48"/>
        <v>0</v>
      </c>
      <c r="AE96" s="192">
        <f t="shared" ref="AE96:AE107" si="49">AB96+AC96+AD96</f>
        <v>0</v>
      </c>
      <c r="AF96" s="192">
        <f>SUM(AF97:AF105)</f>
        <v>0</v>
      </c>
      <c r="AG96" s="192">
        <f>SUM(AG97:AG105)</f>
        <v>0</v>
      </c>
      <c r="AH96" s="192">
        <f>SUM(AH97:AH105)</f>
        <v>0</v>
      </c>
      <c r="AI96" s="192">
        <f t="shared" ref="AI96:AI107" si="50">AF96+AG96+AH96</f>
        <v>0</v>
      </c>
      <c r="AJ96" s="192">
        <f>SUM(AJ97:AJ105)</f>
        <v>0</v>
      </c>
      <c r="AK96" s="192">
        <f>SUM(AK97:AK105)</f>
        <v>0</v>
      </c>
      <c r="AL96" s="192">
        <f>SUM(AL97:AL105)</f>
        <v>0</v>
      </c>
      <c r="AM96" s="192">
        <f t="shared" ref="AM96:AM107" si="51">AJ96+AK96+AL96</f>
        <v>0</v>
      </c>
      <c r="AN96" s="192">
        <f>SUM(AN97:AN105)</f>
        <v>0</v>
      </c>
      <c r="AO96" s="192">
        <f>SUM(AO97:AO105)</f>
        <v>0</v>
      </c>
      <c r="AP96" s="192">
        <f>SUM(AP97:AP105)</f>
        <v>0</v>
      </c>
      <c r="AQ96" s="192">
        <f t="shared" ref="AQ96:AQ107" si="52">AN96+AO96+AP96</f>
        <v>0</v>
      </c>
      <c r="AR96" s="192">
        <f t="shared" ref="AR96:AR107" si="53">AE96+AI96+AM96+AQ96</f>
        <v>0</v>
      </c>
    </row>
    <row r="97" spans="2:44">
      <c r="B97" s="181" t="s">
        <v>619</v>
      </c>
      <c r="C97" s="182" t="s">
        <v>620</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 t="shared" si="45"/>
        <v>0</v>
      </c>
      <c r="G97" s="183"/>
      <c r="H97" s="183">
        <f t="shared" si="46"/>
        <v>0</v>
      </c>
      <c r="I97" s="183"/>
      <c r="J97" s="183">
        <f t="shared" si="47"/>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 t="shared" si="49"/>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 t="shared" si="50"/>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 t="shared" si="51"/>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 t="shared" si="52"/>
        <v>0</v>
      </c>
      <c r="AR97" s="183">
        <f t="shared" si="53"/>
        <v>0</v>
      </c>
    </row>
    <row r="98" spans="2:44">
      <c r="B98" s="181" t="s">
        <v>621</v>
      </c>
      <c r="C98" s="182" t="s">
        <v>622</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si="45"/>
        <v>0</v>
      </c>
      <c r="G98" s="183"/>
      <c r="H98" s="183">
        <f t="shared" si="46"/>
        <v>0</v>
      </c>
      <c r="I98" s="183"/>
      <c r="J98" s="183">
        <f t="shared" si="47"/>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si="49"/>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si="50"/>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si="51"/>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si="52"/>
        <v>0</v>
      </c>
      <c r="AR98" s="183">
        <f t="shared" si="53"/>
        <v>0</v>
      </c>
    </row>
    <row r="99" spans="2:44">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si="45"/>
        <v>0</v>
      </c>
      <c r="G99" s="183"/>
      <c r="H99" s="183">
        <f t="shared" si="46"/>
        <v>0</v>
      </c>
      <c r="I99" s="183"/>
      <c r="J99" s="183">
        <f t="shared" si="47"/>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si="49"/>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si="50"/>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si="51"/>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si="52"/>
        <v>0</v>
      </c>
      <c r="AR99" s="183">
        <f t="shared" si="53"/>
        <v>0</v>
      </c>
    </row>
    <row r="100" spans="2:44">
      <c r="B100" s="181" t="s">
        <v>615</v>
      </c>
      <c r="C100" s="182" t="s">
        <v>616</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si="45"/>
        <v>0</v>
      </c>
      <c r="G100" s="183"/>
      <c r="H100" s="183">
        <f t="shared" si="46"/>
        <v>0</v>
      </c>
      <c r="I100" s="183"/>
      <c r="J100" s="183">
        <f t="shared" si="47"/>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si="49"/>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si="50"/>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si="51"/>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si="52"/>
        <v>0</v>
      </c>
      <c r="AR100" s="183">
        <f t="shared" si="53"/>
        <v>0</v>
      </c>
    </row>
    <row r="101" spans="2:44">
      <c r="B101" s="181" t="s">
        <v>617</v>
      </c>
      <c r="C101" s="182" t="s">
        <v>618</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si="45"/>
        <v>0</v>
      </c>
      <c r="G101" s="183"/>
      <c r="H101" s="183">
        <f t="shared" si="46"/>
        <v>0</v>
      </c>
      <c r="I101" s="183"/>
      <c r="J101" s="183">
        <f t="shared" si="47"/>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si="49"/>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si="50"/>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si="51"/>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si="52"/>
        <v>0</v>
      </c>
      <c r="AR101" s="183">
        <f t="shared" si="53"/>
        <v>0</v>
      </c>
    </row>
    <row r="102" spans="2:44">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45"/>
        <v>0</v>
      </c>
      <c r="G102" s="183"/>
      <c r="H102" s="183">
        <f t="shared" si="46"/>
        <v>0</v>
      </c>
      <c r="I102" s="183"/>
      <c r="J102" s="183">
        <f t="shared" si="47"/>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49"/>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50"/>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51"/>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52"/>
        <v>0</v>
      </c>
      <c r="AR102" s="183">
        <f t="shared" si="53"/>
        <v>0</v>
      </c>
    </row>
    <row r="103" spans="2:44">
      <c r="B103" s="181" t="s">
        <v>623</v>
      </c>
      <c r="C103" s="182" t="s">
        <v>620</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 t="shared" si="45"/>
        <v>0</v>
      </c>
      <c r="G103" s="183"/>
      <c r="H103" s="183">
        <f t="shared" si="46"/>
        <v>0</v>
      </c>
      <c r="I103" s="183"/>
      <c r="J103" s="183">
        <f t="shared" si="47"/>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 t="shared" si="49"/>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 t="shared" si="50"/>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 t="shared" si="51"/>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 t="shared" si="52"/>
        <v>0</v>
      </c>
      <c r="AR103" s="183">
        <f t="shared" si="53"/>
        <v>0</v>
      </c>
    </row>
    <row r="104" spans="2:44">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si="45"/>
        <v>0</v>
      </c>
      <c r="G104" s="183"/>
      <c r="H104" s="183">
        <f t="shared" si="46"/>
        <v>0</v>
      </c>
      <c r="I104" s="183"/>
      <c r="J104" s="183">
        <f t="shared" si="47"/>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si="49"/>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si="50"/>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si="51"/>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si="52"/>
        <v>0</v>
      </c>
      <c r="AR104" s="183">
        <f t="shared" si="53"/>
        <v>0</v>
      </c>
    </row>
    <row r="105" spans="2:44">
      <c r="B105" s="181" t="s">
        <v>624</v>
      </c>
      <c r="C105" s="182" t="s">
        <v>622</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45"/>
        <v>0</v>
      </c>
      <c r="G105" s="183"/>
      <c r="H105" s="183">
        <f t="shared" si="46"/>
        <v>0</v>
      </c>
      <c r="I105" s="183"/>
      <c r="J105" s="183">
        <f t="shared" si="47"/>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49"/>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50"/>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51"/>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52"/>
        <v>0</v>
      </c>
      <c r="AR105" s="183">
        <f t="shared" si="53"/>
        <v>0</v>
      </c>
    </row>
    <row r="106" spans="2:44">
      <c r="B106" s="178" t="s">
        <v>277</v>
      </c>
      <c r="C106" s="179" t="s">
        <v>161</v>
      </c>
      <c r="D106" s="180">
        <f>D107+D118+D133+D149+D164+D190+D207+D214</f>
        <v>0</v>
      </c>
      <c r="E106" s="180">
        <f>E107+E118+E133+E149+E164+E190+E207+E214</f>
        <v>780000</v>
      </c>
      <c r="F106" s="180">
        <f t="shared" si="45"/>
        <v>780000</v>
      </c>
      <c r="G106" s="180">
        <f>G107+G118+G133+G149+G164+G190+G207+G214</f>
        <v>0</v>
      </c>
      <c r="H106" s="180">
        <f t="shared" si="46"/>
        <v>780000</v>
      </c>
      <c r="I106" s="180">
        <f>I107+I118+I133+I149+I164+I190+I207+I214</f>
        <v>0</v>
      </c>
      <c r="J106" s="180">
        <f t="shared" si="47"/>
        <v>780000</v>
      </c>
      <c r="K106" s="180">
        <f t="shared" ref="K106:AD106" si="54">K107+K118+K133+K149+K164+K190+K207+K214</f>
        <v>420000</v>
      </c>
      <c r="L106" s="180">
        <f t="shared" si="54"/>
        <v>0</v>
      </c>
      <c r="M106" s="180">
        <f t="shared" si="54"/>
        <v>0</v>
      </c>
      <c r="N106" s="180">
        <f t="shared" si="54"/>
        <v>0</v>
      </c>
      <c r="O106" s="180">
        <f t="shared" si="54"/>
        <v>0</v>
      </c>
      <c r="P106" s="180">
        <f t="shared" si="54"/>
        <v>0</v>
      </c>
      <c r="Q106" s="180">
        <f t="shared" si="54"/>
        <v>0</v>
      </c>
      <c r="R106" s="180">
        <f t="shared" si="54"/>
        <v>0</v>
      </c>
      <c r="S106" s="180">
        <f t="shared" si="54"/>
        <v>0</v>
      </c>
      <c r="T106" s="180">
        <f>T107+T118+T133+T149+T164+T190+T207+T214</f>
        <v>360000</v>
      </c>
      <c r="U106" s="180">
        <f t="shared" si="54"/>
        <v>0</v>
      </c>
      <c r="V106" s="180">
        <f t="shared" si="54"/>
        <v>0</v>
      </c>
      <c r="W106" s="180">
        <f t="shared" si="54"/>
        <v>0</v>
      </c>
      <c r="X106" s="180">
        <f t="shared" si="54"/>
        <v>0</v>
      </c>
      <c r="Y106" s="180">
        <f>Y107+Y118+Y133+Y149+Y164+Y190+Y207+Y214</f>
        <v>0</v>
      </c>
      <c r="Z106" s="180">
        <f>Z107+Z118+Z133+Z149+Z164+Z190+Z207+Z214</f>
        <v>0</v>
      </c>
      <c r="AA106" s="180">
        <f t="shared" si="54"/>
        <v>0</v>
      </c>
      <c r="AB106" s="180">
        <f t="shared" si="54"/>
        <v>780000</v>
      </c>
      <c r="AC106" s="180">
        <f t="shared" si="54"/>
        <v>0</v>
      </c>
      <c r="AD106" s="180">
        <f t="shared" si="54"/>
        <v>0</v>
      </c>
      <c r="AE106" s="180">
        <f t="shared" si="49"/>
        <v>780000</v>
      </c>
      <c r="AF106" s="180">
        <f>AF107+AF118+AF133+AF149+AF164+AF190+AF207+AF214</f>
        <v>0</v>
      </c>
      <c r="AG106" s="180">
        <f>AG107+AG118+AG133+AG149+AG164+AG190+AG207+AG214</f>
        <v>0</v>
      </c>
      <c r="AH106" s="180">
        <f>AH107+AH118+AH133+AH149+AH164+AH190+AH207+AH214</f>
        <v>0</v>
      </c>
      <c r="AI106" s="180">
        <f t="shared" si="50"/>
        <v>0</v>
      </c>
      <c r="AJ106" s="180">
        <f>AJ107+AJ118+AJ133+AJ149+AJ164+AJ190+AJ207+AJ214</f>
        <v>0</v>
      </c>
      <c r="AK106" s="180">
        <f>AK107+AK118+AK133+AK149+AK164+AK190+AK207+AK214</f>
        <v>0</v>
      </c>
      <c r="AL106" s="180">
        <f>AL107+AL118+AL133+AL149+AL164+AL190+AL207+AL214</f>
        <v>0</v>
      </c>
      <c r="AM106" s="180">
        <f t="shared" si="51"/>
        <v>0</v>
      </c>
      <c r="AN106" s="180">
        <f>AN107+AN118+AN133+AN149+AN164+AN190+AN207+AN214</f>
        <v>0</v>
      </c>
      <c r="AO106" s="180">
        <f>AO107+AO118+AO133+AO149+AO164+AO190+AO207+AO214</f>
        <v>0</v>
      </c>
      <c r="AP106" s="180">
        <f>AP107+AP118+AP133+AP149+AP164+AP190+AP207+AP214</f>
        <v>0</v>
      </c>
      <c r="AQ106" s="180">
        <f t="shared" si="52"/>
        <v>0</v>
      </c>
      <c r="AR106" s="180">
        <f t="shared" si="53"/>
        <v>780000</v>
      </c>
    </row>
    <row r="107" spans="2:44">
      <c r="B107" s="190" t="s">
        <v>278</v>
      </c>
      <c r="C107" s="191" t="s">
        <v>162</v>
      </c>
      <c r="D107" s="192">
        <f>SUM(D108:D117)</f>
        <v>0</v>
      </c>
      <c r="E107" s="192">
        <f>SUM(E108:E117)</f>
        <v>0</v>
      </c>
      <c r="F107" s="192">
        <f t="shared" si="45"/>
        <v>0</v>
      </c>
      <c r="G107" s="192">
        <f>SUM(G108:G117)</f>
        <v>0</v>
      </c>
      <c r="H107" s="192">
        <f t="shared" si="46"/>
        <v>0</v>
      </c>
      <c r="I107" s="192">
        <f>SUM(I108:I117)</f>
        <v>0</v>
      </c>
      <c r="J107" s="192">
        <f t="shared" si="47"/>
        <v>0</v>
      </c>
      <c r="K107" s="192">
        <f t="shared" ref="K107:AD107" si="55">SUM(K108:K117)</f>
        <v>0</v>
      </c>
      <c r="L107" s="192">
        <f t="shared" si="55"/>
        <v>0</v>
      </c>
      <c r="M107" s="192">
        <f t="shared" si="55"/>
        <v>0</v>
      </c>
      <c r="N107" s="192">
        <f t="shared" si="55"/>
        <v>0</v>
      </c>
      <c r="O107" s="192">
        <f t="shared" si="55"/>
        <v>0</v>
      </c>
      <c r="P107" s="192">
        <f>SUM(P108:P117)</f>
        <v>0</v>
      </c>
      <c r="Q107" s="192">
        <f>SUM(Q108:Q117)</f>
        <v>0</v>
      </c>
      <c r="R107" s="192">
        <f t="shared" si="55"/>
        <v>0</v>
      </c>
      <c r="S107" s="192">
        <f t="shared" si="55"/>
        <v>0</v>
      </c>
      <c r="T107" s="192">
        <f>SUM(T108:T117)</f>
        <v>0</v>
      </c>
      <c r="U107" s="192">
        <f t="shared" si="55"/>
        <v>0</v>
      </c>
      <c r="V107" s="192">
        <f t="shared" si="55"/>
        <v>0</v>
      </c>
      <c r="W107" s="192">
        <f>SUM(W108:W117)</f>
        <v>0</v>
      </c>
      <c r="X107" s="192">
        <f t="shared" si="55"/>
        <v>0</v>
      </c>
      <c r="Y107" s="192">
        <f>SUM(Y108:Y117)</f>
        <v>0</v>
      </c>
      <c r="Z107" s="192">
        <f>SUM(Z108:Z117)</f>
        <v>0</v>
      </c>
      <c r="AA107" s="192">
        <f t="shared" si="55"/>
        <v>0</v>
      </c>
      <c r="AB107" s="192">
        <f t="shared" si="55"/>
        <v>0</v>
      </c>
      <c r="AC107" s="192">
        <f t="shared" si="55"/>
        <v>0</v>
      </c>
      <c r="AD107" s="192">
        <f t="shared" si="55"/>
        <v>0</v>
      </c>
      <c r="AE107" s="192">
        <f t="shared" si="49"/>
        <v>0</v>
      </c>
      <c r="AF107" s="192">
        <f>SUM(AF108:AF117)</f>
        <v>0</v>
      </c>
      <c r="AG107" s="192">
        <f>SUM(AG108:AG117)</f>
        <v>0</v>
      </c>
      <c r="AH107" s="192">
        <f>SUM(AH108:AH117)</f>
        <v>0</v>
      </c>
      <c r="AI107" s="192">
        <f t="shared" si="50"/>
        <v>0</v>
      </c>
      <c r="AJ107" s="192">
        <f>SUM(AJ108:AJ117)</f>
        <v>0</v>
      </c>
      <c r="AK107" s="192">
        <f>SUM(AK108:AK117)</f>
        <v>0</v>
      </c>
      <c r="AL107" s="192">
        <f>SUM(AL108:AL117)</f>
        <v>0</v>
      </c>
      <c r="AM107" s="192">
        <f t="shared" si="51"/>
        <v>0</v>
      </c>
      <c r="AN107" s="192">
        <f>SUM(AN108:AN117)</f>
        <v>0</v>
      </c>
      <c r="AO107" s="192">
        <f>SUM(AO108:AO117)</f>
        <v>0</v>
      </c>
      <c r="AP107" s="192">
        <f>SUM(AP108:AP117)</f>
        <v>0</v>
      </c>
      <c r="AQ107" s="192">
        <f t="shared" si="52"/>
        <v>0</v>
      </c>
      <c r="AR107" s="192">
        <f t="shared" si="53"/>
        <v>0</v>
      </c>
    </row>
    <row r="108" spans="2:44">
      <c r="B108" s="181" t="s">
        <v>625</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45"/>
        <v>0</v>
      </c>
      <c r="G108" s="183"/>
      <c r="H108" s="183">
        <f t="shared" ref="H108:H115" si="56">F108-G108</f>
        <v>0</v>
      </c>
      <c r="I108" s="183"/>
      <c r="J108" s="183">
        <f t="shared" ref="J108:J115" si="5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5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5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6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61">AN108+AO108+AP108</f>
        <v>0</v>
      </c>
      <c r="AR108" s="183">
        <f t="shared" ref="AR108:AR115" si="62">AE108+AI108+AM108+AQ108</f>
        <v>0</v>
      </c>
    </row>
    <row r="109" spans="2:44">
      <c r="B109" s="181" t="s">
        <v>626</v>
      </c>
      <c r="C109" s="182" t="s">
        <v>627</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si="45"/>
        <v>0</v>
      </c>
      <c r="G109" s="183"/>
      <c r="H109" s="183">
        <f t="shared" si="56"/>
        <v>0</v>
      </c>
      <c r="I109" s="183"/>
      <c r="J109" s="183">
        <f t="shared" si="5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5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5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6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61"/>
        <v>0</v>
      </c>
      <c r="AR109" s="183">
        <f t="shared" si="62"/>
        <v>0</v>
      </c>
    </row>
    <row r="110" spans="2:44">
      <c r="B110" s="181" t="s">
        <v>628</v>
      </c>
      <c r="C110" s="182" t="s">
        <v>629</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45"/>
        <v>0</v>
      </c>
      <c r="G110" s="183"/>
      <c r="H110" s="183">
        <f t="shared" si="56"/>
        <v>0</v>
      </c>
      <c r="I110" s="183"/>
      <c r="J110" s="183">
        <f t="shared" si="5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5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5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6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61"/>
        <v>0</v>
      </c>
      <c r="AR110" s="183">
        <f t="shared" si="62"/>
        <v>0</v>
      </c>
    </row>
    <row r="111" spans="2:44">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45"/>
        <v>0</v>
      </c>
      <c r="G111" s="183"/>
      <c r="H111" s="183">
        <f>F111-G111</f>
        <v>0</v>
      </c>
      <c r="I111" s="183"/>
      <c r="J111" s="183">
        <f>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AN111+AO111+AP111</f>
        <v>0</v>
      </c>
      <c r="AR111" s="183">
        <f>AE111+AI111+AM111+AQ111</f>
        <v>0</v>
      </c>
    </row>
    <row r="112" spans="2:44">
      <c r="B112" s="181" t="s">
        <v>630</v>
      </c>
      <c r="C112" s="182" t="s">
        <v>631</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45"/>
        <v>0</v>
      </c>
      <c r="G112" s="183"/>
      <c r="H112" s="183">
        <f>F112-G112</f>
        <v>0</v>
      </c>
      <c r="I112" s="183"/>
      <c r="J112" s="183">
        <f>F112-I112</f>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AB112+AC112+AD112</f>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AF112+AG112+AH112</f>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AJ112+AK112+AL112</f>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AN112+AO112+AP112</f>
        <v>0</v>
      </c>
      <c r="AR112" s="183">
        <f>AE112+AI112+AM112+AQ112</f>
        <v>0</v>
      </c>
    </row>
    <row r="113" spans="2:44">
      <c r="B113" s="181" t="s">
        <v>632</v>
      </c>
      <c r="C113" s="182" t="s">
        <v>633</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45"/>
        <v>0</v>
      </c>
      <c r="G113" s="183"/>
      <c r="H113" s="183">
        <f>F113-G113</f>
        <v>0</v>
      </c>
      <c r="I113" s="183"/>
      <c r="J113" s="183">
        <f>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AN113+AO113+AP113</f>
        <v>0</v>
      </c>
      <c r="AR113" s="183">
        <f>AE113+AI113+AM113+AQ113</f>
        <v>0</v>
      </c>
    </row>
    <row r="114" spans="2:44">
      <c r="B114" s="181" t="s">
        <v>634</v>
      </c>
      <c r="C114" s="182" t="s">
        <v>635</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45"/>
        <v>0</v>
      </c>
      <c r="G114" s="183"/>
      <c r="H114" s="183">
        <f>F114-G114</f>
        <v>0</v>
      </c>
      <c r="I114" s="183"/>
      <c r="J114" s="183">
        <f>F114-I114</f>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AB114+AC114+AD114</f>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AF114+AG114+AH114</f>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AJ114+AK114+AL114</f>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AN114+AO114+AP114</f>
        <v>0</v>
      </c>
      <c r="AR114" s="183">
        <f>AE114+AI114+AM114+AQ114</f>
        <v>0</v>
      </c>
    </row>
    <row r="115" spans="2:44">
      <c r="B115" s="181" t="s">
        <v>636</v>
      </c>
      <c r="C115" s="182" t="s">
        <v>637</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si="45"/>
        <v>0</v>
      </c>
      <c r="G115" s="183"/>
      <c r="H115" s="183">
        <f t="shared" si="56"/>
        <v>0</v>
      </c>
      <c r="I115" s="183"/>
      <c r="J115" s="183">
        <f t="shared" si="5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5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5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6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61"/>
        <v>0</v>
      </c>
      <c r="AR115" s="183">
        <f t="shared" si="62"/>
        <v>0</v>
      </c>
    </row>
    <row r="116" spans="2:44">
      <c r="B116" s="181" t="s">
        <v>638</v>
      </c>
      <c r="C116" s="182" t="s">
        <v>639</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si="45"/>
        <v>0</v>
      </c>
      <c r="G116" s="183"/>
      <c r="H116" s="183">
        <f>F116-G116</f>
        <v>0</v>
      </c>
      <c r="I116" s="183"/>
      <c r="J116" s="183">
        <f>F116-I116</f>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AB116+AC116+AD116</f>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AF116+AG116+AH116</f>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AJ116+AK116+AL116</f>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AN116+AO116+AP116</f>
        <v>0</v>
      </c>
      <c r="AR116" s="183">
        <f>AE116+AI116+AM116+AQ116</f>
        <v>0</v>
      </c>
    </row>
    <row r="117" spans="2:44">
      <c r="B117" s="181" t="s">
        <v>640</v>
      </c>
      <c r="C117" s="182" t="s">
        <v>641</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45"/>
        <v>0</v>
      </c>
      <c r="G117" s="183"/>
      <c r="H117" s="183">
        <f>F117-G117</f>
        <v>0</v>
      </c>
      <c r="I117" s="183"/>
      <c r="J117" s="183">
        <f>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AN117+AO117+AP117</f>
        <v>0</v>
      </c>
      <c r="AR117" s="183">
        <f>AE117+AI117+AM117+AQ117</f>
        <v>0</v>
      </c>
    </row>
    <row r="118" spans="2:44">
      <c r="B118" s="190" t="s">
        <v>280</v>
      </c>
      <c r="C118" s="191" t="s">
        <v>164</v>
      </c>
      <c r="D118" s="192">
        <f>SUM(D119:D132)</f>
        <v>0</v>
      </c>
      <c r="E118" s="192">
        <f>SUM(E119:E132)</f>
        <v>0</v>
      </c>
      <c r="F118" s="192">
        <f t="shared" si="45"/>
        <v>0</v>
      </c>
      <c r="G118" s="192">
        <f>SUM(G119:G132)</f>
        <v>0</v>
      </c>
      <c r="H118" s="192">
        <f>F118-G118</f>
        <v>0</v>
      </c>
      <c r="I118" s="192">
        <f>SUM(I119:I132)</f>
        <v>0</v>
      </c>
      <c r="J118" s="192">
        <f>F118-I118</f>
        <v>0</v>
      </c>
      <c r="K118" s="192">
        <f t="shared" ref="K118:AP118" si="63">SUM(K119:K132)</f>
        <v>0</v>
      </c>
      <c r="L118" s="192">
        <f t="shared" si="63"/>
        <v>0</v>
      </c>
      <c r="M118" s="192">
        <f t="shared" si="63"/>
        <v>0</v>
      </c>
      <c r="N118" s="192">
        <f t="shared" si="63"/>
        <v>0</v>
      </c>
      <c r="O118" s="192">
        <f t="shared" si="63"/>
        <v>0</v>
      </c>
      <c r="P118" s="192">
        <f>SUM(P119:P132)</f>
        <v>0</v>
      </c>
      <c r="Q118" s="192">
        <f>SUM(Q119:Q132)</f>
        <v>0</v>
      </c>
      <c r="R118" s="192">
        <f t="shared" si="63"/>
        <v>0</v>
      </c>
      <c r="S118" s="192">
        <f t="shared" si="63"/>
        <v>0</v>
      </c>
      <c r="T118" s="192">
        <f>SUM(T119:T132)</f>
        <v>0</v>
      </c>
      <c r="U118" s="192">
        <f t="shared" si="63"/>
        <v>0</v>
      </c>
      <c r="V118" s="192">
        <f t="shared" si="63"/>
        <v>0</v>
      </c>
      <c r="W118" s="192">
        <f>SUM(W119:W132)</f>
        <v>0</v>
      </c>
      <c r="X118" s="192">
        <f t="shared" si="63"/>
        <v>0</v>
      </c>
      <c r="Y118" s="192">
        <f>SUM(Y119:Y132)</f>
        <v>0</v>
      </c>
      <c r="Z118" s="192">
        <f>SUM(Z119:Z132)</f>
        <v>0</v>
      </c>
      <c r="AA118" s="192">
        <f t="shared" si="63"/>
        <v>0</v>
      </c>
      <c r="AB118" s="192">
        <f t="shared" si="63"/>
        <v>0</v>
      </c>
      <c r="AC118" s="192">
        <f t="shared" si="63"/>
        <v>0</v>
      </c>
      <c r="AD118" s="192">
        <f t="shared" si="63"/>
        <v>0</v>
      </c>
      <c r="AE118" s="192">
        <f>AB118+AC118+AD118</f>
        <v>0</v>
      </c>
      <c r="AF118" s="192">
        <f t="shared" si="63"/>
        <v>0</v>
      </c>
      <c r="AG118" s="192">
        <f t="shared" si="63"/>
        <v>0</v>
      </c>
      <c r="AH118" s="192">
        <f t="shared" si="63"/>
        <v>0</v>
      </c>
      <c r="AI118" s="192">
        <f>AF118+AG118+AH118</f>
        <v>0</v>
      </c>
      <c r="AJ118" s="192">
        <f t="shared" si="63"/>
        <v>0</v>
      </c>
      <c r="AK118" s="192">
        <f t="shared" si="63"/>
        <v>0</v>
      </c>
      <c r="AL118" s="192">
        <f t="shared" si="63"/>
        <v>0</v>
      </c>
      <c r="AM118" s="192">
        <f>AJ118+AK118+AL118</f>
        <v>0</v>
      </c>
      <c r="AN118" s="192">
        <f t="shared" si="63"/>
        <v>0</v>
      </c>
      <c r="AO118" s="192">
        <f t="shared" si="63"/>
        <v>0</v>
      </c>
      <c r="AP118" s="192">
        <f t="shared" si="63"/>
        <v>0</v>
      </c>
      <c r="AQ118" s="192">
        <f>AN118+AO118+AP118</f>
        <v>0</v>
      </c>
      <c r="AR118" s="192">
        <f>AE118+AI118+AM118+AQ118</f>
        <v>0</v>
      </c>
    </row>
    <row r="119" spans="2:44">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45"/>
        <v>0</v>
      </c>
      <c r="G119" s="183"/>
      <c r="H119" s="183">
        <f>F119-G119</f>
        <v>0</v>
      </c>
      <c r="I119" s="183"/>
      <c r="J119" s="183">
        <f>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AN119+AO119+AP119</f>
        <v>0</v>
      </c>
      <c r="AR119" s="183">
        <f>AE119+AI119+AM119+AQ119</f>
        <v>0</v>
      </c>
    </row>
    <row r="120" spans="2:44">
      <c r="B120" s="181" t="s">
        <v>642</v>
      </c>
      <c r="C120" s="182" t="s">
        <v>643</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64">D120+E120</f>
        <v>0</v>
      </c>
      <c r="G120" s="183"/>
      <c r="H120" s="183">
        <f t="shared" ref="H120:H125" si="65">F120-G120</f>
        <v>0</v>
      </c>
      <c r="I120" s="183"/>
      <c r="J120" s="183">
        <f t="shared" ref="J120:J125" si="66">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67">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68">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69">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70">AN120+AO120+AP120</f>
        <v>0</v>
      </c>
      <c r="AR120" s="183">
        <f t="shared" ref="AR120:AR125" si="71">AE120+AI120+AM120+AQ120</f>
        <v>0</v>
      </c>
    </row>
    <row r="121" spans="2:44">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64"/>
        <v>0</v>
      </c>
      <c r="G121" s="183"/>
      <c r="H121" s="183">
        <f t="shared" si="65"/>
        <v>0</v>
      </c>
      <c r="I121" s="183"/>
      <c r="J121" s="183">
        <f t="shared" si="66"/>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67"/>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68"/>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69"/>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70"/>
        <v>0</v>
      </c>
      <c r="AR121" s="183">
        <f t="shared" si="71"/>
        <v>0</v>
      </c>
    </row>
    <row r="122" spans="2:44">
      <c r="B122" s="181" t="s">
        <v>644</v>
      </c>
      <c r="C122" s="182" t="s">
        <v>645</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64"/>
        <v>0</v>
      </c>
      <c r="G122" s="183"/>
      <c r="H122" s="183">
        <f t="shared" si="65"/>
        <v>0</v>
      </c>
      <c r="I122" s="183"/>
      <c r="J122" s="183">
        <f t="shared" si="66"/>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67"/>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68"/>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69"/>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70"/>
        <v>0</v>
      </c>
      <c r="AR122" s="183">
        <f t="shared" si="71"/>
        <v>0</v>
      </c>
    </row>
    <row r="123" spans="2:44">
      <c r="B123" s="181" t="s">
        <v>646</v>
      </c>
      <c r="C123" s="182" t="s">
        <v>647</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64"/>
        <v>0</v>
      </c>
      <c r="G123" s="183"/>
      <c r="H123" s="183">
        <f t="shared" si="65"/>
        <v>0</v>
      </c>
      <c r="I123" s="183"/>
      <c r="J123" s="183">
        <f t="shared" si="66"/>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67"/>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68"/>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69"/>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70"/>
        <v>0</v>
      </c>
      <c r="AR123" s="183">
        <f t="shared" si="71"/>
        <v>0</v>
      </c>
    </row>
    <row r="124" spans="2:44">
      <c r="B124" s="181" t="s">
        <v>648</v>
      </c>
      <c r="C124" s="182" t="s">
        <v>649</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64"/>
        <v>0</v>
      </c>
      <c r="G124" s="183"/>
      <c r="H124" s="183">
        <f t="shared" si="65"/>
        <v>0</v>
      </c>
      <c r="I124" s="183"/>
      <c r="J124" s="183">
        <f t="shared" si="66"/>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67"/>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68"/>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69"/>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70"/>
        <v>0</v>
      </c>
      <c r="AR124" s="183">
        <f t="shared" si="71"/>
        <v>0</v>
      </c>
    </row>
    <row r="125" spans="2:44">
      <c r="B125" s="181" t="s">
        <v>650</v>
      </c>
      <c r="C125" s="182" t="s">
        <v>651</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64"/>
        <v>0</v>
      </c>
      <c r="G125" s="183"/>
      <c r="H125" s="183">
        <f t="shared" si="65"/>
        <v>0</v>
      </c>
      <c r="I125" s="183"/>
      <c r="J125" s="183">
        <f t="shared" si="66"/>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67"/>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68"/>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69"/>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70"/>
        <v>0</v>
      </c>
      <c r="AR125" s="183">
        <f t="shared" si="71"/>
        <v>0</v>
      </c>
    </row>
    <row r="126" spans="2:44">
      <c r="B126" s="181" t="s">
        <v>652</v>
      </c>
      <c r="C126" s="182" t="s">
        <v>653</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ref="F126:F137" si="72">D126+E126</f>
        <v>0</v>
      </c>
      <c r="G126" s="183"/>
      <c r="H126" s="183">
        <f t="shared" ref="H126:H133" si="73">F126-G126</f>
        <v>0</v>
      </c>
      <c r="I126" s="183"/>
      <c r="J126" s="183">
        <f t="shared" ref="J126:J133" si="74">F126-I126</f>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ref="AE126:AE133" si="75">AB126+AC126+AD126</f>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ref="AI126:AI133" si="76">AF126+AG126+AH126</f>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ref="AM126:AM133" si="77">AJ126+AK126+AL126</f>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ref="AQ126:AQ133" si="78">AN126+AO126+AP126</f>
        <v>0</v>
      </c>
      <c r="AR126" s="183">
        <f t="shared" ref="AR126:AR133" si="79">AE126+AI126+AM126+AQ126</f>
        <v>0</v>
      </c>
    </row>
    <row r="127" spans="2:44">
      <c r="B127" s="181" t="s">
        <v>654</v>
      </c>
      <c r="C127" s="182" t="s">
        <v>655</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72"/>
        <v>0</v>
      </c>
      <c r="G127" s="183"/>
      <c r="H127" s="183">
        <f t="shared" si="73"/>
        <v>0</v>
      </c>
      <c r="I127" s="183"/>
      <c r="J127" s="183">
        <f t="shared" si="7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7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7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7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78"/>
        <v>0</v>
      </c>
      <c r="AR127" s="183">
        <f t="shared" si="79"/>
        <v>0</v>
      </c>
    </row>
    <row r="128" spans="2:44">
      <c r="B128" s="181" t="s">
        <v>656</v>
      </c>
      <c r="C128" s="182" t="s">
        <v>657</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si="72"/>
        <v>0</v>
      </c>
      <c r="G128" s="183"/>
      <c r="H128" s="183">
        <f t="shared" si="73"/>
        <v>0</v>
      </c>
      <c r="I128" s="183"/>
      <c r="J128" s="183">
        <f t="shared" si="74"/>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si="75"/>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si="76"/>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si="77"/>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si="78"/>
        <v>0</v>
      </c>
      <c r="AR128" s="183">
        <f t="shared" si="79"/>
        <v>0</v>
      </c>
    </row>
    <row r="129" spans="2:44">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si="72"/>
        <v>0</v>
      </c>
      <c r="G129" s="183"/>
      <c r="H129" s="183">
        <f t="shared" si="73"/>
        <v>0</v>
      </c>
      <c r="I129" s="183"/>
      <c r="J129" s="183">
        <f t="shared" si="74"/>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si="75"/>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si="76"/>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si="77"/>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si="78"/>
        <v>0</v>
      </c>
      <c r="AR129" s="183">
        <f t="shared" si="79"/>
        <v>0</v>
      </c>
    </row>
    <row r="130" spans="2:44">
      <c r="B130" s="181" t="s">
        <v>658</v>
      </c>
      <c r="C130" s="182" t="s">
        <v>659</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72"/>
        <v>0</v>
      </c>
      <c r="G130" s="183"/>
      <c r="H130" s="183">
        <f t="shared" si="73"/>
        <v>0</v>
      </c>
      <c r="I130" s="183"/>
      <c r="J130" s="183">
        <f t="shared" si="74"/>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75"/>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76"/>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77"/>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78"/>
        <v>0</v>
      </c>
      <c r="AR130" s="183">
        <f t="shared" si="79"/>
        <v>0</v>
      </c>
    </row>
    <row r="131" spans="2:44">
      <c r="B131" s="181" t="s">
        <v>660</v>
      </c>
      <c r="C131" s="182" t="s">
        <v>661</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72"/>
        <v>0</v>
      </c>
      <c r="G131" s="183"/>
      <c r="H131" s="183">
        <f t="shared" si="73"/>
        <v>0</v>
      </c>
      <c r="I131" s="183"/>
      <c r="J131" s="183">
        <f t="shared" si="7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7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7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7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78"/>
        <v>0</v>
      </c>
      <c r="AR131" s="183">
        <f t="shared" si="79"/>
        <v>0</v>
      </c>
    </row>
    <row r="132" spans="2:44">
      <c r="B132" s="181" t="s">
        <v>662</v>
      </c>
      <c r="C132" s="182" t="s">
        <v>663</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72"/>
        <v>0</v>
      </c>
      <c r="G132" s="183"/>
      <c r="H132" s="183">
        <f t="shared" si="73"/>
        <v>0</v>
      </c>
      <c r="I132" s="183"/>
      <c r="J132" s="183">
        <f t="shared" si="7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7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7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7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78"/>
        <v>0</v>
      </c>
      <c r="AR132" s="183">
        <f t="shared" si="79"/>
        <v>0</v>
      </c>
    </row>
    <row r="133" spans="2:44">
      <c r="B133" s="190" t="s">
        <v>284</v>
      </c>
      <c r="C133" s="191" t="s">
        <v>168</v>
      </c>
      <c r="D133" s="192">
        <f>SUM(D134:D148)</f>
        <v>0</v>
      </c>
      <c r="E133" s="192">
        <f>SUM(E134:E148)</f>
        <v>0</v>
      </c>
      <c r="F133" s="192">
        <f t="shared" si="72"/>
        <v>0</v>
      </c>
      <c r="G133" s="192">
        <f>SUM(G134:G148)</f>
        <v>0</v>
      </c>
      <c r="H133" s="192">
        <f t="shared" si="73"/>
        <v>0</v>
      </c>
      <c r="I133" s="192">
        <f>SUM(I134:I148)</f>
        <v>0</v>
      </c>
      <c r="J133" s="192">
        <f t="shared" si="74"/>
        <v>0</v>
      </c>
      <c r="K133" s="192">
        <f t="shared" ref="K133:AP133" si="80">SUM(K134:K148)</f>
        <v>0</v>
      </c>
      <c r="L133" s="192">
        <f t="shared" si="80"/>
        <v>0</v>
      </c>
      <c r="M133" s="192">
        <f t="shared" si="80"/>
        <v>0</v>
      </c>
      <c r="N133" s="192">
        <f t="shared" si="80"/>
        <v>0</v>
      </c>
      <c r="O133" s="192">
        <f t="shared" si="80"/>
        <v>0</v>
      </c>
      <c r="P133" s="192">
        <f>SUM(P134:P148)</f>
        <v>0</v>
      </c>
      <c r="Q133" s="192">
        <f>SUM(Q134:Q148)</f>
        <v>0</v>
      </c>
      <c r="R133" s="192">
        <f t="shared" si="80"/>
        <v>0</v>
      </c>
      <c r="S133" s="192">
        <f t="shared" si="80"/>
        <v>0</v>
      </c>
      <c r="T133" s="192">
        <f>SUM(T134:T148)</f>
        <v>0</v>
      </c>
      <c r="U133" s="192">
        <f t="shared" si="80"/>
        <v>0</v>
      </c>
      <c r="V133" s="192">
        <f t="shared" si="80"/>
        <v>0</v>
      </c>
      <c r="W133" s="192">
        <f>SUM(W134:W148)</f>
        <v>0</v>
      </c>
      <c r="X133" s="192">
        <f t="shared" si="80"/>
        <v>0</v>
      </c>
      <c r="Y133" s="192">
        <f>SUM(Y134:Y148)</f>
        <v>0</v>
      </c>
      <c r="Z133" s="192">
        <f>SUM(Z134:Z148)</f>
        <v>0</v>
      </c>
      <c r="AA133" s="192">
        <f t="shared" si="80"/>
        <v>0</v>
      </c>
      <c r="AB133" s="192">
        <f t="shared" si="80"/>
        <v>0</v>
      </c>
      <c r="AC133" s="192">
        <f t="shared" si="80"/>
        <v>0</v>
      </c>
      <c r="AD133" s="192">
        <f t="shared" si="80"/>
        <v>0</v>
      </c>
      <c r="AE133" s="192">
        <f t="shared" si="75"/>
        <v>0</v>
      </c>
      <c r="AF133" s="192">
        <f t="shared" si="80"/>
        <v>0</v>
      </c>
      <c r="AG133" s="192">
        <f t="shared" si="80"/>
        <v>0</v>
      </c>
      <c r="AH133" s="192">
        <f t="shared" si="80"/>
        <v>0</v>
      </c>
      <c r="AI133" s="192">
        <f t="shared" si="76"/>
        <v>0</v>
      </c>
      <c r="AJ133" s="192">
        <f t="shared" si="80"/>
        <v>0</v>
      </c>
      <c r="AK133" s="192">
        <f t="shared" si="80"/>
        <v>0</v>
      </c>
      <c r="AL133" s="192">
        <f t="shared" si="80"/>
        <v>0</v>
      </c>
      <c r="AM133" s="192">
        <f t="shared" si="77"/>
        <v>0</v>
      </c>
      <c r="AN133" s="192">
        <f t="shared" si="80"/>
        <v>0</v>
      </c>
      <c r="AO133" s="192">
        <f t="shared" si="80"/>
        <v>0</v>
      </c>
      <c r="AP133" s="192">
        <f t="shared" si="80"/>
        <v>0</v>
      </c>
      <c r="AQ133" s="192">
        <f t="shared" si="78"/>
        <v>0</v>
      </c>
      <c r="AR133" s="192">
        <f t="shared" si="79"/>
        <v>0</v>
      </c>
    </row>
    <row r="134" spans="2:44">
      <c r="B134" s="181" t="s">
        <v>664</v>
      </c>
      <c r="C134" s="182" t="s">
        <v>665</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72"/>
        <v>0</v>
      </c>
      <c r="G134" s="183"/>
      <c r="H134" s="183">
        <f t="shared" ref="H134:H148" si="81">F134-G134</f>
        <v>0</v>
      </c>
      <c r="I134" s="183"/>
      <c r="J134" s="183">
        <f t="shared" ref="J134:J148" si="82">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83">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84">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85">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86">AN134+AO134+AP134</f>
        <v>0</v>
      </c>
      <c r="AR134" s="183">
        <f t="shared" ref="AR134:AR148" si="87">AE134+AI134+AM134+AQ134</f>
        <v>0</v>
      </c>
    </row>
    <row r="135" spans="2:44">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72"/>
        <v>0</v>
      </c>
      <c r="G135" s="183"/>
      <c r="H135" s="183">
        <f t="shared" si="81"/>
        <v>0</v>
      </c>
      <c r="I135" s="183"/>
      <c r="J135" s="183">
        <f t="shared" si="82"/>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83"/>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84"/>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85"/>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86"/>
        <v>0</v>
      </c>
      <c r="AR135" s="183">
        <f t="shared" si="87"/>
        <v>0</v>
      </c>
    </row>
    <row r="136" spans="2:44">
      <c r="B136" s="181" t="s">
        <v>666</v>
      </c>
      <c r="C136" s="182" t="s">
        <v>667</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72"/>
        <v>0</v>
      </c>
      <c r="G136" s="183"/>
      <c r="H136" s="183">
        <f t="shared" si="81"/>
        <v>0</v>
      </c>
      <c r="I136" s="183"/>
      <c r="J136" s="183">
        <f t="shared" si="82"/>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83"/>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84"/>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85"/>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86"/>
        <v>0</v>
      </c>
      <c r="AR136" s="183">
        <f t="shared" si="87"/>
        <v>0</v>
      </c>
    </row>
    <row r="137" spans="2:44">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72"/>
        <v>0</v>
      </c>
      <c r="G137" s="183"/>
      <c r="H137" s="183">
        <f t="shared" si="81"/>
        <v>0</v>
      </c>
      <c r="I137" s="183"/>
      <c r="J137" s="183">
        <f t="shared" si="82"/>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83"/>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84"/>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85"/>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86"/>
        <v>0</v>
      </c>
      <c r="AR137" s="183">
        <f t="shared" si="87"/>
        <v>0</v>
      </c>
    </row>
    <row r="138" spans="2:44">
      <c r="B138" s="181" t="s">
        <v>668</v>
      </c>
      <c r="C138" s="182" t="s">
        <v>669</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88">D138+E138</f>
        <v>0</v>
      </c>
      <c r="G138" s="183"/>
      <c r="H138" s="183">
        <f t="shared" ref="H138:H143" si="89">F138-G138</f>
        <v>0</v>
      </c>
      <c r="I138" s="183"/>
      <c r="J138" s="183">
        <f t="shared" ref="J138:J143" si="90">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91">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92">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93">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94">AN138+AO138+AP138</f>
        <v>0</v>
      </c>
      <c r="AR138" s="183">
        <f t="shared" ref="AR138:AR143" si="95">AE138+AI138+AM138+AQ138</f>
        <v>0</v>
      </c>
    </row>
    <row r="139" spans="2:44">
      <c r="B139" s="181" t="s">
        <v>670</v>
      </c>
      <c r="C139" s="182" t="s">
        <v>671</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D139+E139</f>
        <v>0</v>
      </c>
      <c r="G139" s="183"/>
      <c r="H139" s="183">
        <f>F139-G139</f>
        <v>0</v>
      </c>
      <c r="I139" s="183"/>
      <c r="J139" s="183">
        <f>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AN139+AO139+AP139</f>
        <v>0</v>
      </c>
      <c r="AR139" s="183">
        <f>AE139+AI139+AM139+AQ139</f>
        <v>0</v>
      </c>
    </row>
    <row r="140" spans="2:44">
      <c r="B140" s="181" t="s">
        <v>672</v>
      </c>
      <c r="C140" s="182" t="s">
        <v>673</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D140+E140</f>
        <v>0</v>
      </c>
      <c r="G140" s="183"/>
      <c r="H140" s="183">
        <f>F140-G140</f>
        <v>0</v>
      </c>
      <c r="I140" s="183"/>
      <c r="J140" s="183">
        <f>F140-I140</f>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AB140+AC140+AD140</f>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AF140+AG140+AH140</f>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AJ140+AK140+AL140</f>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AN140+AO140+AP140</f>
        <v>0</v>
      </c>
      <c r="AR140" s="183">
        <f>AE140+AI140+AM140+AQ140</f>
        <v>0</v>
      </c>
    </row>
    <row r="141" spans="2:44">
      <c r="B141" s="181" t="s">
        <v>674</v>
      </c>
      <c r="C141" s="182" t="s">
        <v>675</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88"/>
        <v>0</v>
      </c>
      <c r="G141" s="183"/>
      <c r="H141" s="183">
        <f t="shared" si="89"/>
        <v>0</v>
      </c>
      <c r="I141" s="183"/>
      <c r="J141" s="183">
        <f t="shared" si="90"/>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91"/>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92"/>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93"/>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94"/>
        <v>0</v>
      </c>
      <c r="AR141" s="183">
        <f t="shared" si="95"/>
        <v>0</v>
      </c>
    </row>
    <row r="142" spans="2:44">
      <c r="B142" s="181" t="s">
        <v>676</v>
      </c>
      <c r="C142" s="182" t="s">
        <v>677</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88"/>
        <v>0</v>
      </c>
      <c r="G142" s="183"/>
      <c r="H142" s="183">
        <f t="shared" si="89"/>
        <v>0</v>
      </c>
      <c r="I142" s="183"/>
      <c r="J142" s="183">
        <f t="shared" si="90"/>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91"/>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92"/>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93"/>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94"/>
        <v>0</v>
      </c>
      <c r="AR142" s="183">
        <f t="shared" si="95"/>
        <v>0</v>
      </c>
    </row>
    <row r="143" spans="2:44">
      <c r="B143" s="181" t="s">
        <v>678</v>
      </c>
      <c r="C143" s="182" t="s">
        <v>679</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88"/>
        <v>0</v>
      </c>
      <c r="G143" s="183"/>
      <c r="H143" s="183">
        <f t="shared" si="89"/>
        <v>0</v>
      </c>
      <c r="I143" s="183"/>
      <c r="J143" s="183">
        <f t="shared" si="90"/>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91"/>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92"/>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93"/>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94"/>
        <v>0</v>
      </c>
      <c r="AR143" s="183">
        <f t="shared" si="95"/>
        <v>0</v>
      </c>
    </row>
    <row r="144" spans="2:44">
      <c r="B144" s="181" t="s">
        <v>680</v>
      </c>
      <c r="C144" s="182" t="s">
        <v>681</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ref="F144:F168" si="96">D144+E144</f>
        <v>0</v>
      </c>
      <c r="G144" s="183"/>
      <c r="H144" s="183">
        <f t="shared" si="81"/>
        <v>0</v>
      </c>
      <c r="I144" s="183"/>
      <c r="J144" s="183">
        <f t="shared" si="82"/>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83"/>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84"/>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85"/>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86"/>
        <v>0</v>
      </c>
      <c r="AR144" s="183">
        <f t="shared" si="87"/>
        <v>0</v>
      </c>
    </row>
    <row r="145" spans="2:44">
      <c r="B145" s="181" t="s">
        <v>682</v>
      </c>
      <c r="C145" s="182" t="s">
        <v>683</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96"/>
        <v>0</v>
      </c>
      <c r="G145" s="183"/>
      <c r="H145" s="183">
        <f t="shared" si="81"/>
        <v>0</v>
      </c>
      <c r="I145" s="183"/>
      <c r="J145" s="183">
        <f t="shared" si="82"/>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83"/>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84"/>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85"/>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86"/>
        <v>0</v>
      </c>
      <c r="AR145" s="183">
        <f t="shared" si="87"/>
        <v>0</v>
      </c>
    </row>
    <row r="146" spans="2:44">
      <c r="B146" s="181" t="s">
        <v>684</v>
      </c>
      <c r="C146" s="182" t="s">
        <v>685</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si="96"/>
        <v>0</v>
      </c>
      <c r="G146" s="183"/>
      <c r="H146" s="183">
        <f>F146-G146</f>
        <v>0</v>
      </c>
      <c r="I146" s="183"/>
      <c r="J146" s="183">
        <f>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AN146+AO146+AP146</f>
        <v>0</v>
      </c>
      <c r="AR146" s="183">
        <f>AE146+AI146+AM146+AQ146</f>
        <v>0</v>
      </c>
    </row>
    <row r="147" spans="2:44">
      <c r="B147" s="181" t="s">
        <v>686</v>
      </c>
      <c r="C147" s="182" t="s">
        <v>687</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si="96"/>
        <v>0</v>
      </c>
      <c r="G147" s="183"/>
      <c r="H147" s="183">
        <f>F147-G147</f>
        <v>0</v>
      </c>
      <c r="I147" s="183"/>
      <c r="J147" s="183">
        <f>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AN147+AO147+AP147</f>
        <v>0</v>
      </c>
      <c r="AR147" s="183">
        <f>AE147+AI147+AM147+AQ147</f>
        <v>0</v>
      </c>
    </row>
    <row r="148" spans="2:44">
      <c r="B148" s="181" t="s">
        <v>688</v>
      </c>
      <c r="C148" s="182" t="s">
        <v>689</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96"/>
        <v>0</v>
      </c>
      <c r="G148" s="183"/>
      <c r="H148" s="183">
        <f t="shared" si="81"/>
        <v>0</v>
      </c>
      <c r="I148" s="183"/>
      <c r="J148" s="183">
        <f t="shared" si="82"/>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83"/>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84"/>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85"/>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86"/>
        <v>0</v>
      </c>
      <c r="AR148" s="183">
        <f t="shared" si="87"/>
        <v>0</v>
      </c>
    </row>
    <row r="149" spans="2:44">
      <c r="B149" s="190" t="s">
        <v>287</v>
      </c>
      <c r="C149" s="191" t="s">
        <v>171</v>
      </c>
      <c r="D149" s="192">
        <f>SUM(D150:D163)</f>
        <v>0</v>
      </c>
      <c r="E149" s="192">
        <f>SUM(E150:E163)</f>
        <v>780000</v>
      </c>
      <c r="F149" s="192">
        <f t="shared" si="96"/>
        <v>780000</v>
      </c>
      <c r="G149" s="192">
        <f>SUM(G150:G163)</f>
        <v>0</v>
      </c>
      <c r="H149" s="192">
        <f t="shared" ref="H149:H168" si="97">F149-G149</f>
        <v>780000</v>
      </c>
      <c r="I149" s="192">
        <f>SUM(I150:I163)</f>
        <v>0</v>
      </c>
      <c r="J149" s="192">
        <f t="shared" ref="J149:J168" si="98">F149-I149</f>
        <v>780000</v>
      </c>
      <c r="K149" s="192">
        <f t="shared" ref="K149:AD149" si="99">SUM(K150:K163)</f>
        <v>420000</v>
      </c>
      <c r="L149" s="192">
        <f t="shared" si="99"/>
        <v>0</v>
      </c>
      <c r="M149" s="192">
        <f t="shared" si="99"/>
        <v>0</v>
      </c>
      <c r="N149" s="192">
        <f t="shared" si="99"/>
        <v>0</v>
      </c>
      <c r="O149" s="192">
        <f t="shared" si="99"/>
        <v>0</v>
      </c>
      <c r="P149" s="192">
        <f>SUM(P150:P163)</f>
        <v>0</v>
      </c>
      <c r="Q149" s="192">
        <f>SUM(Q150:Q163)</f>
        <v>0</v>
      </c>
      <c r="R149" s="192">
        <f t="shared" si="99"/>
        <v>0</v>
      </c>
      <c r="S149" s="192">
        <f t="shared" si="99"/>
        <v>0</v>
      </c>
      <c r="T149" s="192">
        <f>SUM(T150:T163)</f>
        <v>360000</v>
      </c>
      <c r="U149" s="192">
        <f t="shared" si="99"/>
        <v>0</v>
      </c>
      <c r="V149" s="192">
        <f t="shared" si="99"/>
        <v>0</v>
      </c>
      <c r="W149" s="192">
        <f>SUM(W150:W163)</f>
        <v>0</v>
      </c>
      <c r="X149" s="192">
        <f t="shared" si="99"/>
        <v>0</v>
      </c>
      <c r="Y149" s="192">
        <f>SUM(Y150:Y163)</f>
        <v>0</v>
      </c>
      <c r="Z149" s="192">
        <f>SUM(Z150:Z163)</f>
        <v>0</v>
      </c>
      <c r="AA149" s="192">
        <f t="shared" si="99"/>
        <v>0</v>
      </c>
      <c r="AB149" s="192">
        <f t="shared" si="99"/>
        <v>780000</v>
      </c>
      <c r="AC149" s="192">
        <f t="shared" si="99"/>
        <v>0</v>
      </c>
      <c r="AD149" s="192">
        <f t="shared" si="99"/>
        <v>0</v>
      </c>
      <c r="AE149" s="192">
        <f t="shared" ref="AE149:AE168" si="100">AB149+AC149+AD149</f>
        <v>780000</v>
      </c>
      <c r="AF149" s="192">
        <f>SUM(AF150:AF163)</f>
        <v>0</v>
      </c>
      <c r="AG149" s="192">
        <f>SUM(AG150:AG163)</f>
        <v>0</v>
      </c>
      <c r="AH149" s="192">
        <f>SUM(AH150:AH163)</f>
        <v>0</v>
      </c>
      <c r="AI149" s="192">
        <f t="shared" ref="AI149:AI168" si="101">AF149+AG149+AH149</f>
        <v>0</v>
      </c>
      <c r="AJ149" s="192">
        <f>SUM(AJ150:AJ163)</f>
        <v>0</v>
      </c>
      <c r="AK149" s="192">
        <f>SUM(AK150:AK163)</f>
        <v>0</v>
      </c>
      <c r="AL149" s="192">
        <f>SUM(AL150:AL163)</f>
        <v>0</v>
      </c>
      <c r="AM149" s="192">
        <f t="shared" ref="AM149:AM168" si="102">AJ149+AK149+AL149</f>
        <v>0</v>
      </c>
      <c r="AN149" s="192">
        <f>SUM(AN150:AN163)</f>
        <v>0</v>
      </c>
      <c r="AO149" s="192">
        <f>SUM(AO150:AO163)</f>
        <v>0</v>
      </c>
      <c r="AP149" s="192">
        <f>SUM(AP150:AP163)</f>
        <v>0</v>
      </c>
      <c r="AQ149" s="192">
        <f t="shared" ref="AQ149:AQ168" si="103">AN149+AO149+AP149</f>
        <v>0</v>
      </c>
      <c r="AR149" s="192">
        <f t="shared" ref="AR149:AR168" si="104">AE149+AI149+AM149+AQ149</f>
        <v>780000</v>
      </c>
    </row>
    <row r="150" spans="2:44">
      <c r="B150" s="181" t="s">
        <v>690</v>
      </c>
      <c r="C150" s="182" t="s">
        <v>691</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96"/>
        <v>0</v>
      </c>
      <c r="G150" s="183"/>
      <c r="H150" s="183">
        <f t="shared" si="97"/>
        <v>0</v>
      </c>
      <c r="I150" s="183"/>
      <c r="J150" s="183">
        <f t="shared" si="98"/>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si="100"/>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si="101"/>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si="102"/>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si="103"/>
        <v>0</v>
      </c>
      <c r="AR150" s="183">
        <f t="shared" si="104"/>
        <v>0</v>
      </c>
    </row>
    <row r="151" spans="2:44">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96"/>
        <v>0</v>
      </c>
      <c r="G151" s="183"/>
      <c r="H151" s="183">
        <f t="shared" si="97"/>
        <v>0</v>
      </c>
      <c r="I151" s="183"/>
      <c r="J151" s="183">
        <f t="shared" si="98"/>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100"/>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101"/>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102"/>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103"/>
        <v>0</v>
      </c>
      <c r="AR151" s="183">
        <f t="shared" si="104"/>
        <v>0</v>
      </c>
    </row>
    <row r="152" spans="2:44">
      <c r="B152" s="181" t="s">
        <v>692</v>
      </c>
      <c r="C152" s="182" t="s">
        <v>693</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96"/>
        <v>0</v>
      </c>
      <c r="G152" s="183"/>
      <c r="H152" s="183">
        <f t="shared" si="97"/>
        <v>0</v>
      </c>
      <c r="I152" s="183"/>
      <c r="J152" s="183">
        <f t="shared" si="98"/>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100"/>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101"/>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102"/>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103"/>
        <v>0</v>
      </c>
      <c r="AR152" s="183">
        <f t="shared" si="104"/>
        <v>0</v>
      </c>
    </row>
    <row r="153" spans="2:44">
      <c r="B153" s="181" t="s">
        <v>694</v>
      </c>
      <c r="C153" s="182" t="s">
        <v>695</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96"/>
        <v>0</v>
      </c>
      <c r="G153" s="183"/>
      <c r="H153" s="183">
        <f t="shared" si="97"/>
        <v>0</v>
      </c>
      <c r="I153" s="183"/>
      <c r="J153" s="183">
        <f t="shared" si="98"/>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100"/>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101"/>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102"/>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103"/>
        <v>0</v>
      </c>
      <c r="AR153" s="183">
        <f t="shared" si="104"/>
        <v>0</v>
      </c>
    </row>
    <row r="154" spans="2:44">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si="96"/>
        <v>0</v>
      </c>
      <c r="G154" s="183"/>
      <c r="H154" s="183">
        <f t="shared" si="97"/>
        <v>0</v>
      </c>
      <c r="I154" s="183"/>
      <c r="J154" s="183">
        <f t="shared" si="98"/>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si="100"/>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si="101"/>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si="102"/>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si="103"/>
        <v>0</v>
      </c>
      <c r="AR154" s="183">
        <f t="shared" si="104"/>
        <v>0</v>
      </c>
    </row>
    <row r="155" spans="2:44">
      <c r="B155" s="181" t="s">
        <v>696</v>
      </c>
      <c r="C155" s="182" t="s">
        <v>697</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96"/>
        <v>0</v>
      </c>
      <c r="G155" s="183"/>
      <c r="H155" s="183">
        <f t="shared" si="97"/>
        <v>0</v>
      </c>
      <c r="I155" s="183"/>
      <c r="J155" s="183">
        <f t="shared" si="98"/>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100"/>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101"/>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102"/>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103"/>
        <v>0</v>
      </c>
      <c r="AR155" s="183">
        <f t="shared" si="104"/>
        <v>0</v>
      </c>
    </row>
    <row r="156" spans="2:44">
      <c r="B156" s="181" t="s">
        <v>698</v>
      </c>
      <c r="C156" s="182" t="s">
        <v>699</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96"/>
        <v>0</v>
      </c>
      <c r="G156" s="183"/>
      <c r="H156" s="183">
        <f t="shared" si="97"/>
        <v>0</v>
      </c>
      <c r="I156" s="183"/>
      <c r="J156" s="183">
        <f t="shared" si="98"/>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100"/>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101"/>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102"/>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103"/>
        <v>0</v>
      </c>
      <c r="AR156" s="183">
        <f t="shared" si="104"/>
        <v>0</v>
      </c>
    </row>
    <row r="157" spans="2:44">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96"/>
        <v>0</v>
      </c>
      <c r="G157" s="183"/>
      <c r="H157" s="183">
        <f t="shared" si="97"/>
        <v>0</v>
      </c>
      <c r="I157" s="183"/>
      <c r="J157" s="183">
        <f t="shared" si="98"/>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100"/>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101"/>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102"/>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103"/>
        <v>0</v>
      </c>
      <c r="AR157" s="183">
        <f t="shared" si="104"/>
        <v>0</v>
      </c>
    </row>
    <row r="158" spans="2:44">
      <c r="B158" s="181" t="s">
        <v>700</v>
      </c>
      <c r="C158" s="182" t="s">
        <v>701</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96"/>
        <v>0</v>
      </c>
      <c r="G158" s="183"/>
      <c r="H158" s="183">
        <f t="shared" si="97"/>
        <v>0</v>
      </c>
      <c r="I158" s="183"/>
      <c r="J158" s="183">
        <f t="shared" si="98"/>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100"/>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101"/>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102"/>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103"/>
        <v>0</v>
      </c>
      <c r="AR158" s="183">
        <f t="shared" si="104"/>
        <v>0</v>
      </c>
    </row>
    <row r="159" spans="2:44">
      <c r="B159" s="181" t="s">
        <v>702</v>
      </c>
      <c r="C159" s="182" t="s">
        <v>703</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si="96"/>
        <v>0</v>
      </c>
      <c r="G159" s="183"/>
      <c r="H159" s="183">
        <f t="shared" si="97"/>
        <v>0</v>
      </c>
      <c r="I159" s="183"/>
      <c r="J159" s="183">
        <f t="shared" si="98"/>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si="100"/>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si="101"/>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si="102"/>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si="103"/>
        <v>0</v>
      </c>
      <c r="AR159" s="183">
        <f t="shared" si="104"/>
        <v>0</v>
      </c>
    </row>
    <row r="160" spans="2:44">
      <c r="B160" s="181" t="s">
        <v>704</v>
      </c>
      <c r="C160" s="182" t="s">
        <v>705</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96"/>
        <v>0</v>
      </c>
      <c r="G160" s="183"/>
      <c r="H160" s="183">
        <f t="shared" si="97"/>
        <v>0</v>
      </c>
      <c r="I160" s="183"/>
      <c r="J160" s="183">
        <f t="shared" si="98"/>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100"/>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101"/>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102"/>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103"/>
        <v>0</v>
      </c>
      <c r="AR160" s="183">
        <f t="shared" si="104"/>
        <v>0</v>
      </c>
    </row>
    <row r="161" spans="2:44">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96"/>
        <v>0</v>
      </c>
      <c r="G161" s="183"/>
      <c r="H161" s="183">
        <f t="shared" si="97"/>
        <v>0</v>
      </c>
      <c r="I161" s="183"/>
      <c r="J161" s="183">
        <f t="shared" si="98"/>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100"/>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101"/>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102"/>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103"/>
        <v>0</v>
      </c>
      <c r="AR161" s="183">
        <f t="shared" si="104"/>
        <v>0</v>
      </c>
    </row>
    <row r="162" spans="2:44">
      <c r="B162" s="181" t="s">
        <v>706</v>
      </c>
      <c r="C162" s="182" t="s">
        <v>707</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780000</v>
      </c>
      <c r="F162" s="183">
        <f t="shared" si="96"/>
        <v>780000</v>
      </c>
      <c r="G162" s="183"/>
      <c r="H162" s="183">
        <f t="shared" si="97"/>
        <v>780000</v>
      </c>
      <c r="I162" s="183"/>
      <c r="J162" s="183">
        <f t="shared" si="98"/>
        <v>780000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420000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780000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100"/>
        <v>780000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101"/>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102"/>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103"/>
        <v>0</v>
      </c>
      <c r="AR162" s="183">
        <f t="shared" si="104"/>
        <v>780000</v>
      </c>
    </row>
    <row r="163" spans="2:44">
      <c r="B163" s="181" t="s">
        <v>708</v>
      </c>
      <c r="C163" s="182" t="s">
        <v>709</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96"/>
        <v>0</v>
      </c>
      <c r="G163" s="183"/>
      <c r="H163" s="183">
        <f t="shared" si="97"/>
        <v>0</v>
      </c>
      <c r="I163" s="183"/>
      <c r="J163" s="183">
        <f t="shared" si="98"/>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100"/>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101"/>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102"/>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103"/>
        <v>0</v>
      </c>
      <c r="AR163" s="183">
        <f t="shared" si="104"/>
        <v>0</v>
      </c>
    </row>
    <row r="164" spans="2:44">
      <c r="B164" s="190" t="s">
        <v>292</v>
      </c>
      <c r="C164" s="191" t="s">
        <v>176</v>
      </c>
      <c r="D164" s="192">
        <f>SUM(D165:D189)</f>
        <v>0</v>
      </c>
      <c r="E164" s="192">
        <f>SUM(E165:E189)</f>
        <v>0</v>
      </c>
      <c r="F164" s="192">
        <f t="shared" si="96"/>
        <v>0</v>
      </c>
      <c r="G164" s="192">
        <f>SUM(G165:G189)</f>
        <v>0</v>
      </c>
      <c r="H164" s="192">
        <f t="shared" si="97"/>
        <v>0</v>
      </c>
      <c r="I164" s="192">
        <f>SUM(I165:I189)</f>
        <v>0</v>
      </c>
      <c r="J164" s="192">
        <f t="shared" si="98"/>
        <v>0</v>
      </c>
      <c r="K164" s="192">
        <f t="shared" ref="K164:AD164" si="105">SUM(K165:K189)</f>
        <v>0</v>
      </c>
      <c r="L164" s="192">
        <f t="shared" si="105"/>
        <v>0</v>
      </c>
      <c r="M164" s="192">
        <f t="shared" si="105"/>
        <v>0</v>
      </c>
      <c r="N164" s="192">
        <f t="shared" si="105"/>
        <v>0</v>
      </c>
      <c r="O164" s="192">
        <f t="shared" si="105"/>
        <v>0</v>
      </c>
      <c r="P164" s="192">
        <f>SUM(P165:P189)</f>
        <v>0</v>
      </c>
      <c r="Q164" s="192">
        <f>SUM(Q165:Q189)</f>
        <v>0</v>
      </c>
      <c r="R164" s="192">
        <f t="shared" si="105"/>
        <v>0</v>
      </c>
      <c r="S164" s="192">
        <f t="shared" si="105"/>
        <v>0</v>
      </c>
      <c r="T164" s="192">
        <f>SUM(T165:T189)</f>
        <v>0</v>
      </c>
      <c r="U164" s="192">
        <f t="shared" si="105"/>
        <v>0</v>
      </c>
      <c r="V164" s="192">
        <f t="shared" si="105"/>
        <v>0</v>
      </c>
      <c r="W164" s="192">
        <f>SUM(W165:W189)</f>
        <v>0</v>
      </c>
      <c r="X164" s="192">
        <f t="shared" si="105"/>
        <v>0</v>
      </c>
      <c r="Y164" s="192">
        <f>SUM(Y165:Y189)</f>
        <v>0</v>
      </c>
      <c r="Z164" s="192">
        <f>SUM(Z165:Z189)</f>
        <v>0</v>
      </c>
      <c r="AA164" s="192">
        <f t="shared" si="105"/>
        <v>0</v>
      </c>
      <c r="AB164" s="192">
        <f t="shared" si="105"/>
        <v>0</v>
      </c>
      <c r="AC164" s="192">
        <f t="shared" si="105"/>
        <v>0</v>
      </c>
      <c r="AD164" s="192">
        <f t="shared" si="105"/>
        <v>0</v>
      </c>
      <c r="AE164" s="192">
        <f t="shared" si="100"/>
        <v>0</v>
      </c>
      <c r="AF164" s="192">
        <f>SUM(AF165:AF189)</f>
        <v>0</v>
      </c>
      <c r="AG164" s="192">
        <f>SUM(AG165:AG189)</f>
        <v>0</v>
      </c>
      <c r="AH164" s="192">
        <f>SUM(AH165:AH189)</f>
        <v>0</v>
      </c>
      <c r="AI164" s="192">
        <f t="shared" si="101"/>
        <v>0</v>
      </c>
      <c r="AJ164" s="192">
        <f>SUM(AJ165:AJ189)</f>
        <v>0</v>
      </c>
      <c r="AK164" s="192">
        <f>SUM(AK165:AK189)</f>
        <v>0</v>
      </c>
      <c r="AL164" s="192">
        <f>SUM(AL165:AL189)</f>
        <v>0</v>
      </c>
      <c r="AM164" s="192">
        <f t="shared" si="102"/>
        <v>0</v>
      </c>
      <c r="AN164" s="192">
        <f>SUM(AN165:AN189)</f>
        <v>0</v>
      </c>
      <c r="AO164" s="192">
        <f>SUM(AO165:AO189)</f>
        <v>0</v>
      </c>
      <c r="AP164" s="192">
        <f>SUM(AP165:AP189)</f>
        <v>0</v>
      </c>
      <c r="AQ164" s="192">
        <f t="shared" si="103"/>
        <v>0</v>
      </c>
      <c r="AR164" s="192">
        <f t="shared" si="104"/>
        <v>0</v>
      </c>
    </row>
    <row r="165" spans="2:44">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96"/>
        <v>0</v>
      </c>
      <c r="G165" s="183"/>
      <c r="H165" s="183">
        <f t="shared" si="97"/>
        <v>0</v>
      </c>
      <c r="I165" s="183"/>
      <c r="J165" s="183">
        <f t="shared" si="98"/>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si="100"/>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si="101"/>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si="102"/>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si="103"/>
        <v>0</v>
      </c>
      <c r="AR165" s="183">
        <f t="shared" si="104"/>
        <v>0</v>
      </c>
    </row>
    <row r="166" spans="2:44">
      <c r="B166" s="181" t="s">
        <v>710</v>
      </c>
      <c r="C166" s="182" t="s">
        <v>711</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96"/>
        <v>0</v>
      </c>
      <c r="G166" s="183"/>
      <c r="H166" s="183">
        <f t="shared" si="97"/>
        <v>0</v>
      </c>
      <c r="I166" s="183"/>
      <c r="J166" s="183">
        <f t="shared" si="98"/>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100"/>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101"/>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102"/>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103"/>
        <v>0</v>
      </c>
      <c r="AR166" s="183">
        <f t="shared" si="104"/>
        <v>0</v>
      </c>
    </row>
    <row r="167" spans="2:44">
      <c r="B167" s="181" t="s">
        <v>712</v>
      </c>
      <c r="C167" s="182" t="s">
        <v>713</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si="96"/>
        <v>0</v>
      </c>
      <c r="G167" s="183"/>
      <c r="H167" s="183">
        <f t="shared" si="97"/>
        <v>0</v>
      </c>
      <c r="I167" s="183"/>
      <c r="J167" s="183">
        <f t="shared" si="98"/>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si="100"/>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si="101"/>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si="102"/>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si="103"/>
        <v>0</v>
      </c>
      <c r="AR167" s="183">
        <f t="shared" si="104"/>
        <v>0</v>
      </c>
    </row>
    <row r="168" spans="2:44">
      <c r="B168" s="181" t="s">
        <v>714</v>
      </c>
      <c r="C168" s="182" t="s">
        <v>715</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96"/>
        <v>0</v>
      </c>
      <c r="G168" s="183"/>
      <c r="H168" s="183">
        <f t="shared" si="97"/>
        <v>0</v>
      </c>
      <c r="I168" s="183"/>
      <c r="J168" s="183">
        <f t="shared" si="98"/>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100"/>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101"/>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102"/>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103"/>
        <v>0</v>
      </c>
      <c r="AR168" s="183">
        <f t="shared" si="104"/>
        <v>0</v>
      </c>
    </row>
    <row r="169" spans="2:44">
      <c r="B169" s="181" t="s">
        <v>716</v>
      </c>
      <c r="C169" s="182" t="s">
        <v>717</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106">D169+E169</f>
        <v>0</v>
      </c>
      <c r="G169" s="183"/>
      <c r="H169" s="183">
        <f t="shared" ref="H169:H177" si="107">F169-G169</f>
        <v>0</v>
      </c>
      <c r="I169" s="183"/>
      <c r="J169" s="183">
        <f t="shared" ref="J169:J177" si="108">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109">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110">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111">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112">AN169+AO169+AP169</f>
        <v>0</v>
      </c>
      <c r="AR169" s="183">
        <f t="shared" ref="AR169:AR177" si="113">AE169+AI169+AM169+AQ169</f>
        <v>0</v>
      </c>
    </row>
    <row r="170" spans="2:44">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106"/>
        <v>0</v>
      </c>
      <c r="G170" s="183"/>
      <c r="H170" s="183">
        <f t="shared" si="107"/>
        <v>0</v>
      </c>
      <c r="I170" s="183"/>
      <c r="J170" s="183">
        <f t="shared" si="108"/>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109"/>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110"/>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111"/>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112"/>
        <v>0</v>
      </c>
      <c r="AR170" s="183">
        <f t="shared" si="113"/>
        <v>0</v>
      </c>
    </row>
    <row r="171" spans="2:44">
      <c r="B171" s="181" t="s">
        <v>718</v>
      </c>
      <c r="C171" s="182" t="s">
        <v>719</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106"/>
        <v>0</v>
      </c>
      <c r="G171" s="183"/>
      <c r="H171" s="183">
        <f t="shared" si="107"/>
        <v>0</v>
      </c>
      <c r="I171" s="183"/>
      <c r="J171" s="183">
        <f t="shared" si="108"/>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109"/>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110"/>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111"/>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112"/>
        <v>0</v>
      </c>
      <c r="AR171" s="183">
        <f t="shared" si="113"/>
        <v>0</v>
      </c>
    </row>
    <row r="172" spans="2:44">
      <c r="B172" s="181" t="s">
        <v>720</v>
      </c>
      <c r="C172" s="182" t="s">
        <v>721</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106"/>
        <v>0</v>
      </c>
      <c r="G172" s="183"/>
      <c r="H172" s="183">
        <f t="shared" si="107"/>
        <v>0</v>
      </c>
      <c r="I172" s="183"/>
      <c r="J172" s="183">
        <f t="shared" si="108"/>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109"/>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110"/>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111"/>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112"/>
        <v>0</v>
      </c>
      <c r="AR172" s="183">
        <f t="shared" si="113"/>
        <v>0</v>
      </c>
    </row>
    <row r="173" spans="2:44">
      <c r="B173" s="181" t="s">
        <v>722</v>
      </c>
      <c r="C173" s="182" t="s">
        <v>723</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106"/>
        <v>0</v>
      </c>
      <c r="G173" s="183"/>
      <c r="H173" s="183">
        <f t="shared" si="107"/>
        <v>0</v>
      </c>
      <c r="I173" s="183"/>
      <c r="J173" s="183">
        <f t="shared" si="108"/>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109"/>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110"/>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111"/>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112"/>
        <v>0</v>
      </c>
      <c r="AR173" s="183">
        <f t="shared" si="113"/>
        <v>0</v>
      </c>
    </row>
    <row r="174" spans="2:44">
      <c r="B174" s="181" t="s">
        <v>724</v>
      </c>
      <c r="C174" s="182" t="s">
        <v>725</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106"/>
        <v>0</v>
      </c>
      <c r="G174" s="183"/>
      <c r="H174" s="183">
        <f t="shared" si="107"/>
        <v>0</v>
      </c>
      <c r="I174" s="183"/>
      <c r="J174" s="183">
        <f t="shared" si="108"/>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109"/>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110"/>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111"/>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112"/>
        <v>0</v>
      </c>
      <c r="AR174" s="183">
        <f t="shared" si="113"/>
        <v>0</v>
      </c>
    </row>
    <row r="175" spans="2:44">
      <c r="B175" s="181" t="s">
        <v>726</v>
      </c>
      <c r="C175" s="182" t="s">
        <v>727</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106"/>
        <v>0</v>
      </c>
      <c r="G175" s="183"/>
      <c r="H175" s="183">
        <f t="shared" si="107"/>
        <v>0</v>
      </c>
      <c r="I175" s="183"/>
      <c r="J175" s="183">
        <f t="shared" si="108"/>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109"/>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110"/>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111"/>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112"/>
        <v>0</v>
      </c>
      <c r="AR175" s="183">
        <f t="shared" si="113"/>
        <v>0</v>
      </c>
    </row>
    <row r="176" spans="2:44">
      <c r="B176" s="181" t="s">
        <v>295</v>
      </c>
      <c r="C176" s="182" t="s">
        <v>728</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106"/>
        <v>0</v>
      </c>
      <c r="G176" s="183"/>
      <c r="H176" s="183">
        <f t="shared" si="107"/>
        <v>0</v>
      </c>
      <c r="I176" s="183"/>
      <c r="J176" s="183">
        <f t="shared" si="108"/>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109"/>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110"/>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111"/>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112"/>
        <v>0</v>
      </c>
      <c r="AR176" s="183">
        <f t="shared" si="113"/>
        <v>0</v>
      </c>
    </row>
    <row r="177" spans="2:44">
      <c r="B177" s="181" t="s">
        <v>729</v>
      </c>
      <c r="C177" s="182" t="s">
        <v>730</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106"/>
        <v>0</v>
      </c>
      <c r="G177" s="183"/>
      <c r="H177" s="183">
        <f t="shared" si="107"/>
        <v>0</v>
      </c>
      <c r="I177" s="183"/>
      <c r="J177" s="183">
        <f t="shared" si="108"/>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109"/>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110"/>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111"/>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112"/>
        <v>0</v>
      </c>
      <c r="AR177" s="183">
        <f t="shared" si="113"/>
        <v>0</v>
      </c>
    </row>
    <row r="178" spans="2:44">
      <c r="B178" s="181" t="s">
        <v>296</v>
      </c>
      <c r="C178" s="182" t="s">
        <v>731</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114">D178+E178</f>
        <v>0</v>
      </c>
      <c r="G178" s="183"/>
      <c r="H178" s="183">
        <f t="shared" ref="H178:H185" si="115">F178-G178</f>
        <v>0</v>
      </c>
      <c r="I178" s="183"/>
      <c r="J178" s="183">
        <f t="shared" ref="J178:J185" si="116">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117">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118">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119">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120">AN178+AO178+AP178</f>
        <v>0</v>
      </c>
      <c r="AR178" s="183">
        <f t="shared" ref="AR178:AR185" si="121">AE178+AI178+AM178+AQ178</f>
        <v>0</v>
      </c>
    </row>
    <row r="179" spans="2:44">
      <c r="B179" s="181" t="s">
        <v>732</v>
      </c>
      <c r="C179" s="182" t="s">
        <v>731</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114"/>
        <v>0</v>
      </c>
      <c r="G179" s="183"/>
      <c r="H179" s="183">
        <f t="shared" si="115"/>
        <v>0</v>
      </c>
      <c r="I179" s="183"/>
      <c r="J179" s="183">
        <f t="shared" si="116"/>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117"/>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118"/>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119"/>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120"/>
        <v>0</v>
      </c>
      <c r="AR179" s="183">
        <f t="shared" si="121"/>
        <v>0</v>
      </c>
    </row>
    <row r="180" spans="2:44">
      <c r="B180" s="181" t="s">
        <v>733</v>
      </c>
      <c r="C180" s="182" t="s">
        <v>734</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114"/>
        <v>0</v>
      </c>
      <c r="G180" s="183"/>
      <c r="H180" s="183">
        <f t="shared" si="115"/>
        <v>0</v>
      </c>
      <c r="I180" s="183"/>
      <c r="J180" s="183">
        <f t="shared" si="116"/>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117"/>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118"/>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119"/>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120"/>
        <v>0</v>
      </c>
      <c r="AR180" s="183">
        <f t="shared" si="121"/>
        <v>0</v>
      </c>
    </row>
    <row r="181" spans="2:44">
      <c r="B181" s="181" t="s">
        <v>735</v>
      </c>
      <c r="C181" s="182" t="s">
        <v>736</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114"/>
        <v>0</v>
      </c>
      <c r="G181" s="183"/>
      <c r="H181" s="183">
        <f t="shared" si="115"/>
        <v>0</v>
      </c>
      <c r="I181" s="183"/>
      <c r="J181" s="183">
        <f t="shared" si="116"/>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117"/>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118"/>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119"/>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120"/>
        <v>0</v>
      </c>
      <c r="AR181" s="183">
        <f t="shared" si="121"/>
        <v>0</v>
      </c>
    </row>
    <row r="182" spans="2:44">
      <c r="B182" s="181" t="s">
        <v>297</v>
      </c>
      <c r="C182" s="182" t="s">
        <v>737</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114"/>
        <v>0</v>
      </c>
      <c r="G182" s="183"/>
      <c r="H182" s="183">
        <f t="shared" si="115"/>
        <v>0</v>
      </c>
      <c r="I182" s="183"/>
      <c r="J182" s="183">
        <f t="shared" si="116"/>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117"/>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118"/>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119"/>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120"/>
        <v>0</v>
      </c>
      <c r="AR182" s="183">
        <f t="shared" si="121"/>
        <v>0</v>
      </c>
    </row>
    <row r="183" spans="2:44">
      <c r="B183" s="181" t="s">
        <v>738</v>
      </c>
      <c r="C183" s="182" t="s">
        <v>737</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114"/>
        <v>0</v>
      </c>
      <c r="G183" s="183"/>
      <c r="H183" s="183">
        <f t="shared" si="115"/>
        <v>0</v>
      </c>
      <c r="I183" s="183"/>
      <c r="J183" s="183">
        <f t="shared" si="116"/>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117"/>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118"/>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119"/>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120"/>
        <v>0</v>
      </c>
      <c r="AR183" s="183">
        <f t="shared" si="121"/>
        <v>0</v>
      </c>
    </row>
    <row r="184" spans="2:44">
      <c r="B184" s="181" t="s">
        <v>739</v>
      </c>
      <c r="C184" s="182" t="s">
        <v>740</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114"/>
        <v>0</v>
      </c>
      <c r="G184" s="183"/>
      <c r="H184" s="183">
        <f t="shared" si="115"/>
        <v>0</v>
      </c>
      <c r="I184" s="183"/>
      <c r="J184" s="183">
        <f t="shared" si="116"/>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117"/>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118"/>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119"/>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120"/>
        <v>0</v>
      </c>
      <c r="AR184" s="183">
        <f t="shared" si="121"/>
        <v>0</v>
      </c>
    </row>
    <row r="185" spans="2:44">
      <c r="B185" s="181" t="s">
        <v>741</v>
      </c>
      <c r="C185" s="182" t="s">
        <v>742</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114"/>
        <v>0</v>
      </c>
      <c r="G185" s="183"/>
      <c r="H185" s="183">
        <f t="shared" si="115"/>
        <v>0</v>
      </c>
      <c r="I185" s="183"/>
      <c r="J185" s="183">
        <f t="shared" si="116"/>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117"/>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118"/>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119"/>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120"/>
        <v>0</v>
      </c>
      <c r="AR185" s="183">
        <f t="shared" si="121"/>
        <v>0</v>
      </c>
    </row>
    <row r="186" spans="2:44">
      <c r="B186" s="181" t="s">
        <v>298</v>
      </c>
      <c r="C186" s="182" t="s">
        <v>743</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217" si="122">D186+E186</f>
        <v>0</v>
      </c>
      <c r="G186" s="183"/>
      <c r="H186" s="183">
        <f t="shared" ref="H186:H199" si="123">F186-G186</f>
        <v>0</v>
      </c>
      <c r="I186" s="183"/>
      <c r="J186" s="183">
        <f t="shared" ref="J186:J199" si="124">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99" si="125">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99" si="126">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99" si="127">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99" si="128">AN186+AO186+AP186</f>
        <v>0</v>
      </c>
      <c r="AR186" s="183">
        <f t="shared" ref="AR186:AR199" si="129">AE186+AI186+AM186+AQ186</f>
        <v>0</v>
      </c>
    </row>
    <row r="187" spans="2:44">
      <c r="B187" s="181" t="s">
        <v>744</v>
      </c>
      <c r="C187" s="182" t="s">
        <v>745</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122"/>
        <v>0</v>
      </c>
      <c r="G187" s="183"/>
      <c r="H187" s="183">
        <f t="shared" si="123"/>
        <v>0</v>
      </c>
      <c r="I187" s="183"/>
      <c r="J187" s="183">
        <f t="shared" si="124"/>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125"/>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126"/>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127"/>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128"/>
        <v>0</v>
      </c>
      <c r="AR187" s="183">
        <f t="shared" si="129"/>
        <v>0</v>
      </c>
    </row>
    <row r="188" spans="2:44">
      <c r="B188" s="181" t="s">
        <v>746</v>
      </c>
      <c r="C188" s="182" t="s">
        <v>747</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122"/>
        <v>0</v>
      </c>
      <c r="G188" s="183"/>
      <c r="H188" s="183">
        <f t="shared" si="123"/>
        <v>0</v>
      </c>
      <c r="I188" s="183"/>
      <c r="J188" s="183">
        <f t="shared" si="124"/>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125"/>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126"/>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127"/>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128"/>
        <v>0</v>
      </c>
      <c r="AR188" s="183">
        <f t="shared" si="129"/>
        <v>0</v>
      </c>
    </row>
    <row r="189" spans="2:44">
      <c r="B189" s="181" t="s">
        <v>748</v>
      </c>
      <c r="C189" s="182" t="s">
        <v>749</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122"/>
        <v>0</v>
      </c>
      <c r="G189" s="183"/>
      <c r="H189" s="183">
        <f t="shared" si="123"/>
        <v>0</v>
      </c>
      <c r="I189" s="183"/>
      <c r="J189" s="183">
        <f t="shared" si="124"/>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125"/>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126"/>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127"/>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128"/>
        <v>0</v>
      </c>
      <c r="AR189" s="183">
        <f t="shared" si="129"/>
        <v>0</v>
      </c>
    </row>
    <row r="190" spans="2:44">
      <c r="B190" s="190" t="s">
        <v>299</v>
      </c>
      <c r="C190" s="191" t="s">
        <v>179</v>
      </c>
      <c r="D190" s="192">
        <f>D191+D199</f>
        <v>0</v>
      </c>
      <c r="E190" s="192">
        <f>E191+E199</f>
        <v>0</v>
      </c>
      <c r="F190" s="192">
        <f t="shared" si="122"/>
        <v>0</v>
      </c>
      <c r="G190" s="192">
        <f>G191+G199</f>
        <v>0</v>
      </c>
      <c r="H190" s="192">
        <f t="shared" si="123"/>
        <v>0</v>
      </c>
      <c r="I190" s="192">
        <f>I191+I199</f>
        <v>0</v>
      </c>
      <c r="J190" s="192">
        <f t="shared" si="124"/>
        <v>0</v>
      </c>
      <c r="K190" s="192">
        <f>K191+K199</f>
        <v>0</v>
      </c>
      <c r="L190" s="192">
        <f t="shared" ref="L190:AA190" si="130">L191+L199</f>
        <v>0</v>
      </c>
      <c r="M190" s="192">
        <f t="shared" si="130"/>
        <v>0</v>
      </c>
      <c r="N190" s="192">
        <f t="shared" si="130"/>
        <v>0</v>
      </c>
      <c r="O190" s="192">
        <f t="shared" si="130"/>
        <v>0</v>
      </c>
      <c r="P190" s="192">
        <f t="shared" si="130"/>
        <v>0</v>
      </c>
      <c r="Q190" s="192">
        <f t="shared" si="130"/>
        <v>0</v>
      </c>
      <c r="R190" s="192">
        <f t="shared" si="130"/>
        <v>0</v>
      </c>
      <c r="S190" s="192">
        <f t="shared" si="130"/>
        <v>0</v>
      </c>
      <c r="T190" s="192">
        <f t="shared" si="130"/>
        <v>0</v>
      </c>
      <c r="U190" s="192">
        <f t="shared" si="130"/>
        <v>0</v>
      </c>
      <c r="V190" s="192">
        <f t="shared" si="130"/>
        <v>0</v>
      </c>
      <c r="W190" s="192">
        <f t="shared" si="130"/>
        <v>0</v>
      </c>
      <c r="X190" s="192">
        <f t="shared" si="130"/>
        <v>0</v>
      </c>
      <c r="Y190" s="192">
        <f>Y191+Y199</f>
        <v>0</v>
      </c>
      <c r="Z190" s="192">
        <f>Z191+Z199</f>
        <v>0</v>
      </c>
      <c r="AA190" s="192">
        <f t="shared" si="130"/>
        <v>0</v>
      </c>
      <c r="AB190" s="192">
        <f>AB191+AB199</f>
        <v>0</v>
      </c>
      <c r="AC190" s="192">
        <f>AC191+AC199</f>
        <v>0</v>
      </c>
      <c r="AD190" s="192">
        <f>AD191+AD199</f>
        <v>0</v>
      </c>
      <c r="AE190" s="192">
        <f t="shared" si="125"/>
        <v>0</v>
      </c>
      <c r="AF190" s="192">
        <f>AF191+AF199</f>
        <v>0</v>
      </c>
      <c r="AG190" s="192">
        <f>AG191+AG199</f>
        <v>0</v>
      </c>
      <c r="AH190" s="192">
        <f>AH191+AH199</f>
        <v>0</v>
      </c>
      <c r="AI190" s="192">
        <f t="shared" si="126"/>
        <v>0</v>
      </c>
      <c r="AJ190" s="192">
        <f>AJ191+AJ199</f>
        <v>0</v>
      </c>
      <c r="AK190" s="192">
        <f>AK191+AK199</f>
        <v>0</v>
      </c>
      <c r="AL190" s="192">
        <f>AL191+AL199</f>
        <v>0</v>
      </c>
      <c r="AM190" s="192">
        <f t="shared" si="127"/>
        <v>0</v>
      </c>
      <c r="AN190" s="192">
        <f>AN191+AN199</f>
        <v>0</v>
      </c>
      <c r="AO190" s="192">
        <f>AO191+AO199</f>
        <v>0</v>
      </c>
      <c r="AP190" s="192">
        <f>AP191+AP199</f>
        <v>0</v>
      </c>
      <c r="AQ190" s="192">
        <f t="shared" si="128"/>
        <v>0</v>
      </c>
      <c r="AR190" s="192">
        <f t="shared" si="129"/>
        <v>0</v>
      </c>
    </row>
    <row r="191" spans="2:44">
      <c r="B191" s="190" t="s">
        <v>300</v>
      </c>
      <c r="C191" s="191" t="s">
        <v>180</v>
      </c>
      <c r="D191" s="192">
        <f>SUM(D192:D198)</f>
        <v>0</v>
      </c>
      <c r="E191" s="192">
        <f>SUM(E192:E198)</f>
        <v>0</v>
      </c>
      <c r="F191" s="192">
        <f t="shared" si="122"/>
        <v>0</v>
      </c>
      <c r="G191" s="192">
        <f>SUM(G192:G198)</f>
        <v>0</v>
      </c>
      <c r="H191" s="192">
        <f t="shared" si="123"/>
        <v>0</v>
      </c>
      <c r="I191" s="192">
        <f>SUM(I192:I198)</f>
        <v>0</v>
      </c>
      <c r="J191" s="192">
        <f t="shared" si="124"/>
        <v>0</v>
      </c>
      <c r="K191" s="192">
        <f t="shared" ref="K191:AD191" si="131">SUM(K192:K198)</f>
        <v>0</v>
      </c>
      <c r="L191" s="192">
        <f t="shared" si="131"/>
        <v>0</v>
      </c>
      <c r="M191" s="192">
        <f t="shared" si="131"/>
        <v>0</v>
      </c>
      <c r="N191" s="192">
        <f t="shared" si="131"/>
        <v>0</v>
      </c>
      <c r="O191" s="192">
        <f t="shared" si="131"/>
        <v>0</v>
      </c>
      <c r="P191" s="192">
        <f>SUM(P192:P198)</f>
        <v>0</v>
      </c>
      <c r="Q191" s="192">
        <f>SUM(Q192:Q198)</f>
        <v>0</v>
      </c>
      <c r="R191" s="192">
        <f t="shared" si="131"/>
        <v>0</v>
      </c>
      <c r="S191" s="192">
        <f t="shared" si="131"/>
        <v>0</v>
      </c>
      <c r="T191" s="192">
        <f>SUM(T192:T198)</f>
        <v>0</v>
      </c>
      <c r="U191" s="192">
        <f t="shared" si="131"/>
        <v>0</v>
      </c>
      <c r="V191" s="192">
        <f t="shared" si="131"/>
        <v>0</v>
      </c>
      <c r="W191" s="192">
        <f>SUM(W192:W198)</f>
        <v>0</v>
      </c>
      <c r="X191" s="192">
        <f t="shared" si="131"/>
        <v>0</v>
      </c>
      <c r="Y191" s="192">
        <f>SUM(Y192:Y198)</f>
        <v>0</v>
      </c>
      <c r="Z191" s="192">
        <f>SUM(Z192:Z198)</f>
        <v>0</v>
      </c>
      <c r="AA191" s="192">
        <f t="shared" si="131"/>
        <v>0</v>
      </c>
      <c r="AB191" s="192">
        <f t="shared" si="131"/>
        <v>0</v>
      </c>
      <c r="AC191" s="192">
        <f t="shared" si="131"/>
        <v>0</v>
      </c>
      <c r="AD191" s="192">
        <f t="shared" si="131"/>
        <v>0</v>
      </c>
      <c r="AE191" s="192">
        <f t="shared" si="125"/>
        <v>0</v>
      </c>
      <c r="AF191" s="192">
        <f>SUM(AF192:AF198)</f>
        <v>0</v>
      </c>
      <c r="AG191" s="192">
        <f>SUM(AG192:AG198)</f>
        <v>0</v>
      </c>
      <c r="AH191" s="192">
        <f>SUM(AH192:AH198)</f>
        <v>0</v>
      </c>
      <c r="AI191" s="192">
        <f t="shared" si="126"/>
        <v>0</v>
      </c>
      <c r="AJ191" s="192">
        <f>SUM(AJ192:AJ198)</f>
        <v>0</v>
      </c>
      <c r="AK191" s="192">
        <f>SUM(AK192:AK198)</f>
        <v>0</v>
      </c>
      <c r="AL191" s="192">
        <f>SUM(AL192:AL198)</f>
        <v>0</v>
      </c>
      <c r="AM191" s="192">
        <f t="shared" si="127"/>
        <v>0</v>
      </c>
      <c r="AN191" s="192">
        <f>SUM(AN192:AN198)</f>
        <v>0</v>
      </c>
      <c r="AO191" s="192">
        <f>SUM(AO192:AO198)</f>
        <v>0</v>
      </c>
      <c r="AP191" s="192">
        <f>SUM(AP192:AP198)</f>
        <v>0</v>
      </c>
      <c r="AQ191" s="192">
        <f t="shared" si="128"/>
        <v>0</v>
      </c>
      <c r="AR191" s="192">
        <f t="shared" si="129"/>
        <v>0</v>
      </c>
    </row>
    <row r="192" spans="2:44">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si="122"/>
        <v>0</v>
      </c>
      <c r="G192" s="183"/>
      <c r="H192" s="183">
        <f t="shared" si="123"/>
        <v>0</v>
      </c>
      <c r="I192" s="183"/>
      <c r="J192" s="183">
        <f t="shared" si="124"/>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 t="shared" si="125"/>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 t="shared" si="126"/>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 t="shared" si="127"/>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 t="shared" si="128"/>
        <v>0</v>
      </c>
      <c r="AR192" s="183">
        <f t="shared" si="129"/>
        <v>0</v>
      </c>
    </row>
    <row r="193" spans="2:44">
      <c r="B193" s="181" t="s">
        <v>750</v>
      </c>
      <c r="C193" s="182" t="s">
        <v>751</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si="122"/>
        <v>0</v>
      </c>
      <c r="G193" s="183"/>
      <c r="H193" s="183">
        <f t="shared" si="123"/>
        <v>0</v>
      </c>
      <c r="I193" s="183"/>
      <c r="J193" s="183">
        <f t="shared" si="124"/>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si="125"/>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si="126"/>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si="127"/>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si="128"/>
        <v>0</v>
      </c>
      <c r="AR193" s="183">
        <f t="shared" si="129"/>
        <v>0</v>
      </c>
    </row>
    <row r="194" spans="2:44">
      <c r="B194" s="181" t="s">
        <v>752</v>
      </c>
      <c r="C194" s="182" t="s">
        <v>753</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122"/>
        <v>0</v>
      </c>
      <c r="G194" s="183"/>
      <c r="H194" s="183">
        <f t="shared" si="123"/>
        <v>0</v>
      </c>
      <c r="I194" s="183"/>
      <c r="J194" s="183">
        <f t="shared" si="124"/>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 t="shared" si="125"/>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 t="shared" si="126"/>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 t="shared" si="127"/>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 t="shared" si="128"/>
        <v>0</v>
      </c>
      <c r="AR194" s="183">
        <f t="shared" si="129"/>
        <v>0</v>
      </c>
    </row>
    <row r="195" spans="2:44">
      <c r="B195" s="181" t="s">
        <v>754</v>
      </c>
      <c r="C195" s="182" t="s">
        <v>755</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 t="shared" si="122"/>
        <v>0</v>
      </c>
      <c r="G195" s="183"/>
      <c r="H195" s="183">
        <f t="shared" si="123"/>
        <v>0</v>
      </c>
      <c r="I195" s="183"/>
      <c r="J195" s="183">
        <f t="shared" si="124"/>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si="125"/>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si="126"/>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si="127"/>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si="128"/>
        <v>0</v>
      </c>
      <c r="AR195" s="183">
        <f t="shared" si="129"/>
        <v>0</v>
      </c>
    </row>
    <row r="196" spans="2:44">
      <c r="B196" s="181" t="s">
        <v>756</v>
      </c>
      <c r="C196" s="182" t="s">
        <v>757</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si="122"/>
        <v>0</v>
      </c>
      <c r="G196" s="183"/>
      <c r="H196" s="183">
        <f t="shared" si="123"/>
        <v>0</v>
      </c>
      <c r="I196" s="183"/>
      <c r="J196" s="183">
        <f t="shared" si="124"/>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125"/>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126"/>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127"/>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128"/>
        <v>0</v>
      </c>
      <c r="AR196" s="183">
        <f t="shared" si="129"/>
        <v>0</v>
      </c>
    </row>
    <row r="197" spans="2:44">
      <c r="B197" s="181" t="s">
        <v>758</v>
      </c>
      <c r="C197" s="182" t="s">
        <v>759</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si="122"/>
        <v>0</v>
      </c>
      <c r="G197" s="183"/>
      <c r="H197" s="183">
        <f t="shared" si="123"/>
        <v>0</v>
      </c>
      <c r="I197" s="183"/>
      <c r="J197" s="183">
        <f t="shared" si="124"/>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 t="shared" si="125"/>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 t="shared" si="126"/>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 t="shared" si="127"/>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 t="shared" si="128"/>
        <v>0</v>
      </c>
      <c r="AR197" s="183">
        <f t="shared" si="129"/>
        <v>0</v>
      </c>
    </row>
    <row r="198" spans="2:44">
      <c r="B198" s="181" t="s">
        <v>760</v>
      </c>
      <c r="C198" s="182" t="s">
        <v>761</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 t="shared" si="122"/>
        <v>0</v>
      </c>
      <c r="G198" s="183"/>
      <c r="H198" s="183">
        <f t="shared" si="123"/>
        <v>0</v>
      </c>
      <c r="I198" s="183"/>
      <c r="J198" s="183">
        <f t="shared" si="124"/>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si="125"/>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si="126"/>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si="127"/>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si="128"/>
        <v>0</v>
      </c>
      <c r="AR198" s="183">
        <f t="shared" si="129"/>
        <v>0</v>
      </c>
    </row>
    <row r="199" spans="2:44">
      <c r="B199" s="190" t="s">
        <v>301</v>
      </c>
      <c r="C199" s="191" t="s">
        <v>181</v>
      </c>
      <c r="D199" s="192">
        <f>SUM(D200:D206)</f>
        <v>0</v>
      </c>
      <c r="E199" s="192">
        <f>SUM(E200:E206)</f>
        <v>0</v>
      </c>
      <c r="F199" s="192">
        <f t="shared" si="122"/>
        <v>0</v>
      </c>
      <c r="G199" s="192">
        <f>SUM(G200:G206)</f>
        <v>0</v>
      </c>
      <c r="H199" s="192">
        <f t="shared" si="123"/>
        <v>0</v>
      </c>
      <c r="I199" s="192">
        <f>SUM(I200:I206)</f>
        <v>0</v>
      </c>
      <c r="J199" s="192">
        <f t="shared" si="124"/>
        <v>0</v>
      </c>
      <c r="K199" s="192">
        <f t="shared" ref="K199:AP199" si="132">SUM(K200:K206)</f>
        <v>0</v>
      </c>
      <c r="L199" s="192">
        <f t="shared" si="132"/>
        <v>0</v>
      </c>
      <c r="M199" s="192">
        <f t="shared" si="132"/>
        <v>0</v>
      </c>
      <c r="N199" s="192">
        <f t="shared" si="132"/>
        <v>0</v>
      </c>
      <c r="O199" s="192">
        <f t="shared" si="132"/>
        <v>0</v>
      </c>
      <c r="P199" s="192">
        <f>SUM(P200:P206)</f>
        <v>0</v>
      </c>
      <c r="Q199" s="192">
        <f>SUM(Q200:Q206)</f>
        <v>0</v>
      </c>
      <c r="R199" s="192">
        <f t="shared" si="132"/>
        <v>0</v>
      </c>
      <c r="S199" s="192">
        <f t="shared" si="132"/>
        <v>0</v>
      </c>
      <c r="T199" s="192">
        <f>SUM(T200:T206)</f>
        <v>0</v>
      </c>
      <c r="U199" s="192">
        <f t="shared" si="132"/>
        <v>0</v>
      </c>
      <c r="V199" s="192">
        <f t="shared" si="132"/>
        <v>0</v>
      </c>
      <c r="W199" s="192">
        <f>SUM(W200:W206)</f>
        <v>0</v>
      </c>
      <c r="X199" s="192">
        <f t="shared" si="132"/>
        <v>0</v>
      </c>
      <c r="Y199" s="192">
        <f>SUM(Y200:Y206)</f>
        <v>0</v>
      </c>
      <c r="Z199" s="192">
        <f>SUM(Z200:Z206)</f>
        <v>0</v>
      </c>
      <c r="AA199" s="192">
        <f t="shared" si="132"/>
        <v>0</v>
      </c>
      <c r="AB199" s="192">
        <f t="shared" si="132"/>
        <v>0</v>
      </c>
      <c r="AC199" s="192">
        <f t="shared" si="132"/>
        <v>0</v>
      </c>
      <c r="AD199" s="192">
        <f t="shared" si="132"/>
        <v>0</v>
      </c>
      <c r="AE199" s="192">
        <f t="shared" si="125"/>
        <v>0</v>
      </c>
      <c r="AF199" s="192">
        <f t="shared" si="132"/>
        <v>0</v>
      </c>
      <c r="AG199" s="192">
        <f t="shared" si="132"/>
        <v>0</v>
      </c>
      <c r="AH199" s="192">
        <f t="shared" si="132"/>
        <v>0</v>
      </c>
      <c r="AI199" s="192">
        <f t="shared" si="126"/>
        <v>0</v>
      </c>
      <c r="AJ199" s="192">
        <f t="shared" si="132"/>
        <v>0</v>
      </c>
      <c r="AK199" s="192">
        <f t="shared" si="132"/>
        <v>0</v>
      </c>
      <c r="AL199" s="192">
        <f t="shared" si="132"/>
        <v>0</v>
      </c>
      <c r="AM199" s="192">
        <f t="shared" si="127"/>
        <v>0</v>
      </c>
      <c r="AN199" s="192">
        <f t="shared" si="132"/>
        <v>0</v>
      </c>
      <c r="AO199" s="192">
        <f t="shared" si="132"/>
        <v>0</v>
      </c>
      <c r="AP199" s="192">
        <f t="shared" si="132"/>
        <v>0</v>
      </c>
      <c r="AQ199" s="192">
        <f t="shared" si="128"/>
        <v>0</v>
      </c>
      <c r="AR199" s="192">
        <f t="shared" si="129"/>
        <v>0</v>
      </c>
    </row>
    <row r="200" spans="2:44">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 t="shared" si="122"/>
        <v>0</v>
      </c>
      <c r="G200" s="183"/>
      <c r="H200" s="183">
        <f t="shared" ref="H200:H206" si="133">F200-G200</f>
        <v>0</v>
      </c>
      <c r="I200" s="183"/>
      <c r="J200" s="183">
        <f t="shared" ref="J200:J206" si="134">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135">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136">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137">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138">AN200+AO200+AP200</f>
        <v>0</v>
      </c>
      <c r="AR200" s="183">
        <f t="shared" ref="AR200:AR206" si="139">AE200+AI200+AM200+AQ200</f>
        <v>0</v>
      </c>
    </row>
    <row r="201" spans="2:44">
      <c r="B201" s="181" t="s">
        <v>762</v>
      </c>
      <c r="C201" s="182" t="s">
        <v>763</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 t="shared" si="122"/>
        <v>0</v>
      </c>
      <c r="G201" s="183"/>
      <c r="H201" s="183">
        <f t="shared" si="133"/>
        <v>0</v>
      </c>
      <c r="I201" s="183"/>
      <c r="J201" s="183">
        <f t="shared" si="134"/>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135"/>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136"/>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137"/>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138"/>
        <v>0</v>
      </c>
      <c r="AR201" s="183">
        <f t="shared" si="139"/>
        <v>0</v>
      </c>
    </row>
    <row r="202" spans="2:44">
      <c r="B202" s="181" t="s">
        <v>764</v>
      </c>
      <c r="C202" s="182" t="s">
        <v>763</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si="122"/>
        <v>0</v>
      </c>
      <c r="G202" s="183"/>
      <c r="H202" s="183">
        <f>F202-G202</f>
        <v>0</v>
      </c>
      <c r="I202" s="183"/>
      <c r="J202" s="183">
        <f>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AN202+AO202+AP202</f>
        <v>0</v>
      </c>
      <c r="AR202" s="183">
        <f>AE202+AI202+AM202+AQ202</f>
        <v>0</v>
      </c>
    </row>
    <row r="203" spans="2:44">
      <c r="B203" s="181" t="s">
        <v>765</v>
      </c>
      <c r="C203" s="182" t="s">
        <v>766</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122"/>
        <v>0</v>
      </c>
      <c r="G203" s="183"/>
      <c r="H203" s="183">
        <f>F203-G203</f>
        <v>0</v>
      </c>
      <c r="I203" s="183"/>
      <c r="J203" s="183">
        <f>F203-I203</f>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AB203+AC203+AD203</f>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AF203+AG203+AH203</f>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AJ203+AK203+AL203</f>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AN203+AO203+AP203</f>
        <v>0</v>
      </c>
      <c r="AR203" s="183">
        <f>AE203+AI203+AM203+AQ203</f>
        <v>0</v>
      </c>
    </row>
    <row r="204" spans="2:44">
      <c r="B204" s="181" t="s">
        <v>308</v>
      </c>
      <c r="C204" s="182" t="s">
        <v>767</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122"/>
        <v>0</v>
      </c>
      <c r="G204" s="183"/>
      <c r="H204" s="183">
        <f>F204-G204</f>
        <v>0</v>
      </c>
      <c r="I204" s="183"/>
      <c r="J204" s="183">
        <f>F204-I204</f>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AB204+AC204+AD204</f>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AF204+AG204+AH204</f>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AJ204+AK204+AL204</f>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AN204+AO204+AP204</f>
        <v>0</v>
      </c>
      <c r="AR204" s="183">
        <f>AE204+AI204+AM204+AQ204</f>
        <v>0</v>
      </c>
    </row>
    <row r="205" spans="2:44">
      <c r="B205" s="181" t="s">
        <v>768</v>
      </c>
      <c r="C205" s="182" t="s">
        <v>767</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si="122"/>
        <v>0</v>
      </c>
      <c r="G205" s="183"/>
      <c r="H205" s="183">
        <f>F205-G205</f>
        <v>0</v>
      </c>
      <c r="I205" s="183"/>
      <c r="J205" s="183">
        <f>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AN205+AO205+AP205</f>
        <v>0</v>
      </c>
      <c r="AR205" s="183">
        <f>AE205+AI205+AM205+AQ205</f>
        <v>0</v>
      </c>
    </row>
    <row r="206" spans="2:44">
      <c r="B206" s="181" t="s">
        <v>769</v>
      </c>
      <c r="C206" s="182" t="s">
        <v>770</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 t="shared" si="122"/>
        <v>0</v>
      </c>
      <c r="G206" s="183"/>
      <c r="H206" s="183">
        <f t="shared" si="133"/>
        <v>0</v>
      </c>
      <c r="I206" s="183"/>
      <c r="J206" s="183">
        <f t="shared" si="134"/>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135"/>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136"/>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137"/>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138"/>
        <v>0</v>
      </c>
      <c r="AR206" s="183">
        <f t="shared" si="139"/>
        <v>0</v>
      </c>
    </row>
    <row r="207" spans="2:44">
      <c r="B207" s="190" t="s">
        <v>302</v>
      </c>
      <c r="C207" s="191" t="s">
        <v>182</v>
      </c>
      <c r="D207" s="192">
        <f>SUM(D208:D213)</f>
        <v>0</v>
      </c>
      <c r="E207" s="192">
        <f>SUM(E208:E213)</f>
        <v>0</v>
      </c>
      <c r="F207" s="192">
        <f t="shared" si="122"/>
        <v>0</v>
      </c>
      <c r="G207" s="192">
        <f>SUM(G208:G213)</f>
        <v>0</v>
      </c>
      <c r="H207" s="192">
        <f t="shared" ref="H207:H244" si="140">F207-G207</f>
        <v>0</v>
      </c>
      <c r="I207" s="192">
        <f>SUM(I208:I213)</f>
        <v>0</v>
      </c>
      <c r="J207" s="192">
        <f t="shared" ref="J207:J244" si="141">F207-I207</f>
        <v>0</v>
      </c>
      <c r="K207" s="192">
        <f t="shared" ref="K207:AD207" si="142">SUM(K208:K213)</f>
        <v>0</v>
      </c>
      <c r="L207" s="192">
        <f t="shared" si="142"/>
        <v>0</v>
      </c>
      <c r="M207" s="192">
        <f t="shared" si="142"/>
        <v>0</v>
      </c>
      <c r="N207" s="192">
        <f t="shared" si="142"/>
        <v>0</v>
      </c>
      <c r="O207" s="192">
        <f t="shared" si="142"/>
        <v>0</v>
      </c>
      <c r="P207" s="192">
        <f>SUM(P208:P213)</f>
        <v>0</v>
      </c>
      <c r="Q207" s="192">
        <f>SUM(Q208:Q213)</f>
        <v>0</v>
      </c>
      <c r="R207" s="192">
        <f t="shared" si="142"/>
        <v>0</v>
      </c>
      <c r="S207" s="192">
        <f t="shared" si="142"/>
        <v>0</v>
      </c>
      <c r="T207" s="192">
        <f>SUM(T208:T213)</f>
        <v>0</v>
      </c>
      <c r="U207" s="192">
        <f t="shared" si="142"/>
        <v>0</v>
      </c>
      <c r="V207" s="192">
        <f t="shared" si="142"/>
        <v>0</v>
      </c>
      <c r="W207" s="192">
        <f>SUM(W208:W213)</f>
        <v>0</v>
      </c>
      <c r="X207" s="192">
        <f t="shared" si="142"/>
        <v>0</v>
      </c>
      <c r="Y207" s="192">
        <f>SUM(Y208:Y213)</f>
        <v>0</v>
      </c>
      <c r="Z207" s="192">
        <f>SUM(Z208:Z213)</f>
        <v>0</v>
      </c>
      <c r="AA207" s="192">
        <f t="shared" si="142"/>
        <v>0</v>
      </c>
      <c r="AB207" s="192">
        <f t="shared" si="142"/>
        <v>0</v>
      </c>
      <c r="AC207" s="192">
        <f t="shared" si="142"/>
        <v>0</v>
      </c>
      <c r="AD207" s="192">
        <f t="shared" si="142"/>
        <v>0</v>
      </c>
      <c r="AE207" s="192">
        <f t="shared" ref="AE207:AE244" si="143">AB207+AC207+AD207</f>
        <v>0</v>
      </c>
      <c r="AF207" s="192">
        <f>SUM(AF208:AF213)</f>
        <v>0</v>
      </c>
      <c r="AG207" s="192">
        <f>SUM(AG208:AG213)</f>
        <v>0</v>
      </c>
      <c r="AH207" s="192">
        <f>SUM(AH208:AH213)</f>
        <v>0</v>
      </c>
      <c r="AI207" s="192">
        <f t="shared" ref="AI207:AI244" si="144">AF207+AG207+AH207</f>
        <v>0</v>
      </c>
      <c r="AJ207" s="192">
        <f>SUM(AJ208:AJ213)</f>
        <v>0</v>
      </c>
      <c r="AK207" s="192">
        <f>SUM(AK208:AK213)</f>
        <v>0</v>
      </c>
      <c r="AL207" s="192">
        <f>SUM(AL208:AL213)</f>
        <v>0</v>
      </c>
      <c r="AM207" s="192">
        <f t="shared" ref="AM207:AM244" si="145">AJ207+AK207+AL207</f>
        <v>0</v>
      </c>
      <c r="AN207" s="192">
        <f>SUM(AN208:AN213)</f>
        <v>0</v>
      </c>
      <c r="AO207" s="192">
        <f>SUM(AO208:AO213)</f>
        <v>0</v>
      </c>
      <c r="AP207" s="192">
        <f>SUM(AP208:AP213)</f>
        <v>0</v>
      </c>
      <c r="AQ207" s="192">
        <f t="shared" ref="AQ207:AQ244" si="146">AN207+AO207+AP207</f>
        <v>0</v>
      </c>
      <c r="AR207" s="192">
        <f t="shared" ref="AR207:AR244" si="147">AE207+AI207+AM207+AQ207</f>
        <v>0</v>
      </c>
    </row>
    <row r="208" spans="2:44">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122"/>
        <v>0</v>
      </c>
      <c r="G208" s="183"/>
      <c r="H208" s="183">
        <f t="shared" si="140"/>
        <v>0</v>
      </c>
      <c r="I208" s="183"/>
      <c r="J208" s="183">
        <f t="shared" si="141"/>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si="143"/>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si="144"/>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si="145"/>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si="146"/>
        <v>0</v>
      </c>
      <c r="AR208" s="183">
        <f t="shared" si="147"/>
        <v>0</v>
      </c>
    </row>
    <row r="209" spans="2:44">
      <c r="B209" s="181" t="s">
        <v>771</v>
      </c>
      <c r="C209" s="182" t="s">
        <v>772</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si="122"/>
        <v>0</v>
      </c>
      <c r="G209" s="183"/>
      <c r="H209" s="183">
        <f t="shared" si="140"/>
        <v>0</v>
      </c>
      <c r="I209" s="183"/>
      <c r="J209" s="183">
        <f t="shared" si="141"/>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143"/>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144"/>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145"/>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146"/>
        <v>0</v>
      </c>
      <c r="AR209" s="183">
        <f t="shared" si="147"/>
        <v>0</v>
      </c>
    </row>
    <row r="210" spans="2:44">
      <c r="B210" s="181" t="s">
        <v>773</v>
      </c>
      <c r="C210" s="182" t="s">
        <v>774</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122"/>
        <v>0</v>
      </c>
      <c r="G210" s="183"/>
      <c r="H210" s="183">
        <f t="shared" si="140"/>
        <v>0</v>
      </c>
      <c r="I210" s="183"/>
      <c r="J210" s="183">
        <f t="shared" si="141"/>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si="143"/>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si="144"/>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si="145"/>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si="146"/>
        <v>0</v>
      </c>
      <c r="AR210" s="183">
        <f t="shared" si="147"/>
        <v>0</v>
      </c>
    </row>
    <row r="211" spans="2:44">
      <c r="B211" s="181" t="s">
        <v>775</v>
      </c>
      <c r="C211" s="182" t="s">
        <v>776</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si="122"/>
        <v>0</v>
      </c>
      <c r="G211" s="183"/>
      <c r="H211" s="183">
        <f t="shared" si="140"/>
        <v>0</v>
      </c>
      <c r="I211" s="183"/>
      <c r="J211" s="183">
        <f t="shared" si="141"/>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143"/>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144"/>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145"/>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146"/>
        <v>0</v>
      </c>
      <c r="AR211" s="183">
        <f t="shared" si="147"/>
        <v>0</v>
      </c>
    </row>
    <row r="212" spans="2:44">
      <c r="B212" s="181" t="s">
        <v>777</v>
      </c>
      <c r="C212" s="182" t="s">
        <v>778</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si="122"/>
        <v>0</v>
      </c>
      <c r="G212" s="183"/>
      <c r="H212" s="183">
        <f t="shared" si="140"/>
        <v>0</v>
      </c>
      <c r="I212" s="183"/>
      <c r="J212" s="183">
        <f t="shared" si="141"/>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143"/>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44"/>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45"/>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46"/>
        <v>0</v>
      </c>
      <c r="AR212" s="183">
        <f t="shared" si="147"/>
        <v>0</v>
      </c>
    </row>
    <row r="213" spans="2:44">
      <c r="B213" s="181" t="s">
        <v>779</v>
      </c>
      <c r="C213" s="182" t="s">
        <v>780</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122"/>
        <v>0</v>
      </c>
      <c r="G213" s="183"/>
      <c r="H213" s="183">
        <f t="shared" si="140"/>
        <v>0</v>
      </c>
      <c r="I213" s="183"/>
      <c r="J213" s="183">
        <f t="shared" si="141"/>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si="143"/>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si="144"/>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si="145"/>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si="146"/>
        <v>0</v>
      </c>
      <c r="AR213" s="183">
        <f t="shared" si="147"/>
        <v>0</v>
      </c>
    </row>
    <row r="214" spans="2:44">
      <c r="B214" s="190" t="s">
        <v>304</v>
      </c>
      <c r="C214" s="191" t="s">
        <v>184</v>
      </c>
      <c r="D214" s="192">
        <f>SUM(D215:D221)</f>
        <v>0</v>
      </c>
      <c r="E214" s="192">
        <f>SUM(E215:E221)</f>
        <v>0</v>
      </c>
      <c r="F214" s="192">
        <f t="shared" si="122"/>
        <v>0</v>
      </c>
      <c r="G214" s="192">
        <f>SUM(G215:G221)</f>
        <v>0</v>
      </c>
      <c r="H214" s="192">
        <f t="shared" si="140"/>
        <v>0</v>
      </c>
      <c r="I214" s="192">
        <f>SUM(I215:I221)</f>
        <v>0</v>
      </c>
      <c r="J214" s="192">
        <f t="shared" si="141"/>
        <v>0</v>
      </c>
      <c r="K214" s="192">
        <f t="shared" ref="K214:AD214" si="148">SUM(K215:K221)</f>
        <v>0</v>
      </c>
      <c r="L214" s="192">
        <f t="shared" si="148"/>
        <v>0</v>
      </c>
      <c r="M214" s="192">
        <f t="shared" si="148"/>
        <v>0</v>
      </c>
      <c r="N214" s="192">
        <f t="shared" si="148"/>
        <v>0</v>
      </c>
      <c r="O214" s="192">
        <f t="shared" si="148"/>
        <v>0</v>
      </c>
      <c r="P214" s="192">
        <f>SUM(P215:P221)</f>
        <v>0</v>
      </c>
      <c r="Q214" s="192">
        <f>SUM(Q215:Q221)</f>
        <v>0</v>
      </c>
      <c r="R214" s="192">
        <f t="shared" si="148"/>
        <v>0</v>
      </c>
      <c r="S214" s="192">
        <f t="shared" si="148"/>
        <v>0</v>
      </c>
      <c r="T214" s="192">
        <f>SUM(T215:T221)</f>
        <v>0</v>
      </c>
      <c r="U214" s="192">
        <f t="shared" si="148"/>
        <v>0</v>
      </c>
      <c r="V214" s="192">
        <f t="shared" si="148"/>
        <v>0</v>
      </c>
      <c r="W214" s="192">
        <f>SUM(W215:W221)</f>
        <v>0</v>
      </c>
      <c r="X214" s="192">
        <f t="shared" si="148"/>
        <v>0</v>
      </c>
      <c r="Y214" s="192">
        <f>SUM(Y215:Y221)</f>
        <v>0</v>
      </c>
      <c r="Z214" s="192">
        <f>SUM(Z215:Z221)</f>
        <v>0</v>
      </c>
      <c r="AA214" s="192">
        <f t="shared" si="148"/>
        <v>0</v>
      </c>
      <c r="AB214" s="192">
        <f t="shared" si="148"/>
        <v>0</v>
      </c>
      <c r="AC214" s="192">
        <f t="shared" si="148"/>
        <v>0</v>
      </c>
      <c r="AD214" s="192">
        <f t="shared" si="148"/>
        <v>0</v>
      </c>
      <c r="AE214" s="192">
        <f t="shared" si="143"/>
        <v>0</v>
      </c>
      <c r="AF214" s="192">
        <f>SUM(AF215:AF221)</f>
        <v>0</v>
      </c>
      <c r="AG214" s="192">
        <f>SUM(AG215:AG221)</f>
        <v>0</v>
      </c>
      <c r="AH214" s="192">
        <f>SUM(AH215:AH221)</f>
        <v>0</v>
      </c>
      <c r="AI214" s="192">
        <f t="shared" si="144"/>
        <v>0</v>
      </c>
      <c r="AJ214" s="192">
        <f>SUM(AJ215:AJ221)</f>
        <v>0</v>
      </c>
      <c r="AK214" s="192">
        <f>SUM(AK215:AK221)</f>
        <v>0</v>
      </c>
      <c r="AL214" s="192">
        <f>SUM(AL215:AL221)</f>
        <v>0</v>
      </c>
      <c r="AM214" s="192">
        <f t="shared" si="145"/>
        <v>0</v>
      </c>
      <c r="AN214" s="192">
        <f>SUM(AN215:AN221)</f>
        <v>0</v>
      </c>
      <c r="AO214" s="192">
        <f>SUM(AO215:AO221)</f>
        <v>0</v>
      </c>
      <c r="AP214" s="192">
        <f>SUM(AP215:AP221)</f>
        <v>0</v>
      </c>
      <c r="AQ214" s="192">
        <f t="shared" si="146"/>
        <v>0</v>
      </c>
      <c r="AR214" s="192">
        <f t="shared" si="147"/>
        <v>0</v>
      </c>
    </row>
    <row r="215" spans="2:44">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si="122"/>
        <v>0</v>
      </c>
      <c r="G215" s="183"/>
      <c r="H215" s="183">
        <f t="shared" si="140"/>
        <v>0</v>
      </c>
      <c r="I215" s="183"/>
      <c r="J215" s="183">
        <f t="shared" si="141"/>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143"/>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44"/>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45"/>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46"/>
        <v>0</v>
      </c>
      <c r="AR215" s="183">
        <f t="shared" si="147"/>
        <v>0</v>
      </c>
    </row>
    <row r="216" spans="2:44">
      <c r="B216" s="181" t="s">
        <v>781</v>
      </c>
      <c r="C216" s="182" t="s">
        <v>782</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122"/>
        <v>0</v>
      </c>
      <c r="G216" s="183"/>
      <c r="H216" s="183">
        <f t="shared" si="140"/>
        <v>0</v>
      </c>
      <c r="I216" s="183"/>
      <c r="J216" s="183">
        <f t="shared" si="141"/>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143"/>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44"/>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45"/>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46"/>
        <v>0</v>
      </c>
      <c r="AR216" s="183">
        <f t="shared" si="147"/>
        <v>0</v>
      </c>
    </row>
    <row r="217" spans="2:44">
      <c r="B217" s="181" t="s">
        <v>783</v>
      </c>
      <c r="C217" s="182" t="s">
        <v>784</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122"/>
        <v>0</v>
      </c>
      <c r="G217" s="183"/>
      <c r="H217" s="183">
        <f t="shared" si="140"/>
        <v>0</v>
      </c>
      <c r="I217" s="183"/>
      <c r="J217" s="183">
        <f t="shared" si="141"/>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si="143"/>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si="144"/>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si="145"/>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si="146"/>
        <v>0</v>
      </c>
      <c r="AR217" s="183">
        <f t="shared" si="147"/>
        <v>0</v>
      </c>
    </row>
    <row r="218" spans="2:44">
      <c r="B218" s="181" t="s">
        <v>785</v>
      </c>
      <c r="C218" s="182" t="s">
        <v>786</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ref="F218:F244" si="149">D218+E218</f>
        <v>0</v>
      </c>
      <c r="G218" s="183"/>
      <c r="H218" s="183">
        <f t="shared" si="140"/>
        <v>0</v>
      </c>
      <c r="I218" s="183"/>
      <c r="J218" s="183">
        <f t="shared" si="141"/>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si="143"/>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si="144"/>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si="145"/>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si="146"/>
        <v>0</v>
      </c>
      <c r="AR218" s="183">
        <f t="shared" si="147"/>
        <v>0</v>
      </c>
    </row>
    <row r="219" spans="2:44">
      <c r="B219" s="181" t="s">
        <v>787</v>
      </c>
      <c r="C219" s="182" t="s">
        <v>788</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si="149"/>
        <v>0</v>
      </c>
      <c r="G219" s="183"/>
      <c r="H219" s="183">
        <f t="shared" si="140"/>
        <v>0</v>
      </c>
      <c r="I219" s="183"/>
      <c r="J219" s="183">
        <f t="shared" si="141"/>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143"/>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144"/>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145"/>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146"/>
        <v>0</v>
      </c>
      <c r="AR219" s="183">
        <f t="shared" si="147"/>
        <v>0</v>
      </c>
    </row>
    <row r="220" spans="2:44">
      <c r="B220" s="181" t="s">
        <v>789</v>
      </c>
      <c r="C220" s="182" t="s">
        <v>790</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si="149"/>
        <v>0</v>
      </c>
      <c r="G220" s="183"/>
      <c r="H220" s="183">
        <f t="shared" si="140"/>
        <v>0</v>
      </c>
      <c r="I220" s="183"/>
      <c r="J220" s="183">
        <f t="shared" si="141"/>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143"/>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44"/>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45"/>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46"/>
        <v>0</v>
      </c>
      <c r="AR220" s="183">
        <f t="shared" si="147"/>
        <v>0</v>
      </c>
    </row>
    <row r="221" spans="2:44">
      <c r="B221" s="181" t="s">
        <v>791</v>
      </c>
      <c r="C221" s="182" t="s">
        <v>792</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149"/>
        <v>0</v>
      </c>
      <c r="G221" s="183"/>
      <c r="H221" s="183">
        <f t="shared" si="140"/>
        <v>0</v>
      </c>
      <c r="I221" s="183"/>
      <c r="J221" s="183">
        <f t="shared" si="141"/>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si="143"/>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si="144"/>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si="145"/>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si="146"/>
        <v>0</v>
      </c>
      <c r="AR221" s="183">
        <f t="shared" si="147"/>
        <v>0</v>
      </c>
    </row>
    <row r="222" spans="2:44">
      <c r="B222" s="178" t="s">
        <v>309</v>
      </c>
      <c r="C222" s="179" t="s">
        <v>188</v>
      </c>
      <c r="D222" s="180">
        <f>D223+D235+D243+D260+D267+D312</f>
        <v>7228970</v>
      </c>
      <c r="E222" s="180">
        <f>E223+E235+E243+E260+E267+E312</f>
        <v>423750</v>
      </c>
      <c r="F222" s="180">
        <f t="shared" si="149"/>
        <v>7652720</v>
      </c>
      <c r="G222" s="180">
        <f>G223+G235+G243+G260+G267+G312</f>
        <v>0</v>
      </c>
      <c r="H222" s="180">
        <f t="shared" si="140"/>
        <v>7652720</v>
      </c>
      <c r="I222" s="180">
        <f>I223+I235+I243+I260+I267+I312</f>
        <v>0</v>
      </c>
      <c r="J222" s="180">
        <f t="shared" si="141"/>
        <v>7652720</v>
      </c>
      <c r="K222" s="180">
        <f t="shared" ref="K222:AD222" si="150">K223+K235+K243+K260+K267+K312</f>
        <v>0</v>
      </c>
      <c r="L222" s="180">
        <f t="shared" si="150"/>
        <v>0</v>
      </c>
      <c r="M222" s="180">
        <f t="shared" si="150"/>
        <v>6928970</v>
      </c>
      <c r="N222" s="180">
        <f t="shared" si="150"/>
        <v>0</v>
      </c>
      <c r="O222" s="180">
        <f t="shared" si="150"/>
        <v>0</v>
      </c>
      <c r="P222" s="180">
        <f t="shared" si="150"/>
        <v>0</v>
      </c>
      <c r="Q222" s="180">
        <f t="shared" si="150"/>
        <v>0</v>
      </c>
      <c r="R222" s="180">
        <f t="shared" si="150"/>
        <v>0</v>
      </c>
      <c r="S222" s="180">
        <f t="shared" si="150"/>
        <v>0</v>
      </c>
      <c r="T222" s="180">
        <f>T223+T235+T243+T260+T267+T312</f>
        <v>0</v>
      </c>
      <c r="U222" s="180">
        <f t="shared" si="150"/>
        <v>723750</v>
      </c>
      <c r="V222" s="180">
        <f t="shared" si="150"/>
        <v>0</v>
      </c>
      <c r="W222" s="180">
        <f t="shared" si="150"/>
        <v>0</v>
      </c>
      <c r="X222" s="180">
        <f t="shared" si="150"/>
        <v>0</v>
      </c>
      <c r="Y222" s="180">
        <f>Y223+Y235+Y243+Y260+Y267+Y312</f>
        <v>0</v>
      </c>
      <c r="Z222" s="180">
        <f>Z223+Z235+Z243+Z260+Z267+Z312</f>
        <v>0</v>
      </c>
      <c r="AA222" s="180">
        <f t="shared" si="150"/>
        <v>0</v>
      </c>
      <c r="AB222" s="180">
        <f t="shared" si="150"/>
        <v>300000</v>
      </c>
      <c r="AC222" s="180">
        <f t="shared" si="150"/>
        <v>7352720</v>
      </c>
      <c r="AD222" s="180">
        <f t="shared" si="150"/>
        <v>0</v>
      </c>
      <c r="AE222" s="180">
        <f t="shared" si="143"/>
        <v>7652720</v>
      </c>
      <c r="AF222" s="180">
        <f>AF223+AF235+AF243+AF260+AF267+AF312</f>
        <v>0</v>
      </c>
      <c r="AG222" s="180">
        <f>AG223+AG235+AG243+AG260+AG267+AG312</f>
        <v>0</v>
      </c>
      <c r="AH222" s="180">
        <f>AH223+AH235+AH243+AH260+AH267+AH312</f>
        <v>0</v>
      </c>
      <c r="AI222" s="180">
        <f t="shared" si="144"/>
        <v>0</v>
      </c>
      <c r="AJ222" s="180">
        <f>AJ223+AJ235+AJ243+AJ260+AJ267+AJ312</f>
        <v>0</v>
      </c>
      <c r="AK222" s="180">
        <f>AK223+AK235+AK243+AK260+AK267+AK312</f>
        <v>0</v>
      </c>
      <c r="AL222" s="180">
        <f>AL223+AL235+AL243+AL260+AL267+AL312</f>
        <v>0</v>
      </c>
      <c r="AM222" s="180">
        <f t="shared" si="145"/>
        <v>0</v>
      </c>
      <c r="AN222" s="180">
        <f>AN223+AN235+AN243+AN260+AN267+AN312</f>
        <v>0</v>
      </c>
      <c r="AO222" s="180">
        <f>AO223+AO235+AO243+AO260+AO267+AO312</f>
        <v>0</v>
      </c>
      <c r="AP222" s="180">
        <f>AP223+AP235+AP243+AP260+AP267+AP312</f>
        <v>0</v>
      </c>
      <c r="AQ222" s="180">
        <f t="shared" si="146"/>
        <v>0</v>
      </c>
      <c r="AR222" s="180">
        <f t="shared" si="147"/>
        <v>7652720</v>
      </c>
    </row>
    <row r="223" spans="2:44">
      <c r="B223" s="190" t="s">
        <v>310</v>
      </c>
      <c r="C223" s="191" t="s">
        <v>189</v>
      </c>
      <c r="D223" s="192">
        <f>SUM(D224:D234)</f>
        <v>0</v>
      </c>
      <c r="E223" s="192">
        <f>SUM(E224:E234)</f>
        <v>0</v>
      </c>
      <c r="F223" s="192">
        <f t="shared" si="149"/>
        <v>0</v>
      </c>
      <c r="G223" s="192">
        <f>SUM(G224:G234)</f>
        <v>0</v>
      </c>
      <c r="H223" s="192">
        <f t="shared" si="140"/>
        <v>0</v>
      </c>
      <c r="I223" s="192">
        <f>SUM(I224:I234)</f>
        <v>0</v>
      </c>
      <c r="J223" s="192">
        <f t="shared" si="141"/>
        <v>0</v>
      </c>
      <c r="K223" s="192">
        <f t="shared" ref="K223:AD223" si="151">SUM(K224:K234)</f>
        <v>0</v>
      </c>
      <c r="L223" s="192">
        <f t="shared" si="151"/>
        <v>0</v>
      </c>
      <c r="M223" s="192">
        <f t="shared" si="151"/>
        <v>0</v>
      </c>
      <c r="N223" s="192">
        <f t="shared" si="151"/>
        <v>0</v>
      </c>
      <c r="O223" s="192">
        <f t="shared" si="151"/>
        <v>0</v>
      </c>
      <c r="P223" s="192">
        <f t="shared" si="151"/>
        <v>0</v>
      </c>
      <c r="Q223" s="192">
        <f t="shared" si="151"/>
        <v>0</v>
      </c>
      <c r="R223" s="192">
        <f t="shared" si="151"/>
        <v>0</v>
      </c>
      <c r="S223" s="192">
        <f t="shared" si="151"/>
        <v>0</v>
      </c>
      <c r="T223" s="192">
        <f>SUM(T224:T234)</f>
        <v>0</v>
      </c>
      <c r="U223" s="192">
        <f t="shared" si="151"/>
        <v>0</v>
      </c>
      <c r="V223" s="192">
        <f t="shared" si="151"/>
        <v>0</v>
      </c>
      <c r="W223" s="192">
        <f t="shared" si="151"/>
        <v>0</v>
      </c>
      <c r="X223" s="192">
        <f t="shared" si="151"/>
        <v>0</v>
      </c>
      <c r="Y223" s="192">
        <f>SUM(Y224:Y234)</f>
        <v>0</v>
      </c>
      <c r="Z223" s="192">
        <f>SUM(Z224:Z234)</f>
        <v>0</v>
      </c>
      <c r="AA223" s="192">
        <f t="shared" si="151"/>
        <v>0</v>
      </c>
      <c r="AB223" s="192">
        <f t="shared" si="151"/>
        <v>0</v>
      </c>
      <c r="AC223" s="192">
        <f t="shared" si="151"/>
        <v>0</v>
      </c>
      <c r="AD223" s="192">
        <f t="shared" si="151"/>
        <v>0</v>
      </c>
      <c r="AE223" s="192">
        <f t="shared" si="143"/>
        <v>0</v>
      </c>
      <c r="AF223" s="192">
        <f>SUM(AF224:AF234)</f>
        <v>0</v>
      </c>
      <c r="AG223" s="192">
        <f>SUM(AG224:AG234)</f>
        <v>0</v>
      </c>
      <c r="AH223" s="192">
        <f>SUM(AH224:AH234)</f>
        <v>0</v>
      </c>
      <c r="AI223" s="192">
        <f t="shared" si="144"/>
        <v>0</v>
      </c>
      <c r="AJ223" s="192">
        <f>SUM(AJ224:AJ234)</f>
        <v>0</v>
      </c>
      <c r="AK223" s="192">
        <f>SUM(AK224:AK234)</f>
        <v>0</v>
      </c>
      <c r="AL223" s="192">
        <f>SUM(AL224:AL234)</f>
        <v>0</v>
      </c>
      <c r="AM223" s="192">
        <f t="shared" si="145"/>
        <v>0</v>
      </c>
      <c r="AN223" s="192">
        <f>SUM(AN224:AN234)</f>
        <v>0</v>
      </c>
      <c r="AO223" s="192">
        <f>SUM(AO224:AO234)</f>
        <v>0</v>
      </c>
      <c r="AP223" s="192">
        <f>SUM(AP224:AP234)</f>
        <v>0</v>
      </c>
      <c r="AQ223" s="192">
        <f t="shared" si="146"/>
        <v>0</v>
      </c>
      <c r="AR223" s="192">
        <f t="shared" si="147"/>
        <v>0</v>
      </c>
    </row>
    <row r="224" spans="2:44">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149"/>
        <v>0</v>
      </c>
      <c r="G224" s="183"/>
      <c r="H224" s="183">
        <f t="shared" si="140"/>
        <v>0</v>
      </c>
      <c r="I224" s="183"/>
      <c r="J224" s="183">
        <f t="shared" si="141"/>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143"/>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144"/>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145"/>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146"/>
        <v>0</v>
      </c>
      <c r="AR224" s="183">
        <f t="shared" si="147"/>
        <v>0</v>
      </c>
    </row>
    <row r="225" spans="2:44">
      <c r="B225" s="181" t="s">
        <v>793</v>
      </c>
      <c r="C225" s="182" t="s">
        <v>794</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149"/>
        <v>0</v>
      </c>
      <c r="G225" s="183"/>
      <c r="H225" s="183">
        <f t="shared" si="140"/>
        <v>0</v>
      </c>
      <c r="I225" s="183"/>
      <c r="J225" s="183">
        <f t="shared" si="141"/>
        <v>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143"/>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144"/>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145"/>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146"/>
        <v>0</v>
      </c>
      <c r="AR225" s="183">
        <f t="shared" si="147"/>
        <v>0</v>
      </c>
    </row>
    <row r="226" spans="2:44">
      <c r="B226" s="181" t="s">
        <v>795</v>
      </c>
      <c r="C226" s="182" t="s">
        <v>796</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149"/>
        <v>0</v>
      </c>
      <c r="G226" s="183"/>
      <c r="H226" s="183">
        <f t="shared" si="140"/>
        <v>0</v>
      </c>
      <c r="I226" s="183"/>
      <c r="J226" s="183">
        <f t="shared" si="141"/>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143"/>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144"/>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145"/>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146"/>
        <v>0</v>
      </c>
      <c r="AR226" s="183">
        <f t="shared" si="147"/>
        <v>0</v>
      </c>
    </row>
    <row r="227" spans="2:44">
      <c r="B227" s="181" t="s">
        <v>797</v>
      </c>
      <c r="C227" s="182" t="s">
        <v>798</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si="149"/>
        <v>0</v>
      </c>
      <c r="G227" s="183"/>
      <c r="H227" s="183">
        <f t="shared" si="140"/>
        <v>0</v>
      </c>
      <c r="I227" s="183"/>
      <c r="J227" s="183">
        <f t="shared" si="141"/>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si="143"/>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si="144"/>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si="145"/>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si="146"/>
        <v>0</v>
      </c>
      <c r="AR227" s="183">
        <f t="shared" si="147"/>
        <v>0</v>
      </c>
    </row>
    <row r="228" spans="2:44">
      <c r="B228" s="181" t="s">
        <v>799</v>
      </c>
      <c r="C228" s="182" t="s">
        <v>800</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149"/>
        <v>0</v>
      </c>
      <c r="G228" s="183"/>
      <c r="H228" s="183">
        <f t="shared" si="140"/>
        <v>0</v>
      </c>
      <c r="I228" s="183"/>
      <c r="J228" s="183">
        <f t="shared" si="141"/>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143"/>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144"/>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145"/>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146"/>
        <v>0</v>
      </c>
      <c r="AR228" s="183">
        <f t="shared" si="147"/>
        <v>0</v>
      </c>
    </row>
    <row r="229" spans="2:44">
      <c r="B229" s="181" t="s">
        <v>312</v>
      </c>
      <c r="C229" s="182" t="s">
        <v>801</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149"/>
        <v>0</v>
      </c>
      <c r="G229" s="183"/>
      <c r="H229" s="183">
        <f t="shared" si="140"/>
        <v>0</v>
      </c>
      <c r="I229" s="183"/>
      <c r="J229" s="183">
        <f t="shared" si="141"/>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143"/>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144"/>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145"/>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146"/>
        <v>0</v>
      </c>
      <c r="AR229" s="183">
        <f t="shared" si="147"/>
        <v>0</v>
      </c>
    </row>
    <row r="230" spans="2:44">
      <c r="B230" s="181" t="s">
        <v>802</v>
      </c>
      <c r="C230" s="182" t="s">
        <v>803</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 t="shared" si="149"/>
        <v>0</v>
      </c>
      <c r="G230" s="183"/>
      <c r="H230" s="183">
        <f t="shared" si="140"/>
        <v>0</v>
      </c>
      <c r="I230" s="183"/>
      <c r="J230" s="183">
        <f t="shared" si="141"/>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 t="shared" si="143"/>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 t="shared" si="144"/>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 t="shared" si="145"/>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 t="shared" si="146"/>
        <v>0</v>
      </c>
      <c r="AR230" s="183">
        <f t="shared" si="147"/>
        <v>0</v>
      </c>
    </row>
    <row r="231" spans="2:44">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 t="shared" si="149"/>
        <v>0</v>
      </c>
      <c r="G231" s="183"/>
      <c r="H231" s="183">
        <f t="shared" si="140"/>
        <v>0</v>
      </c>
      <c r="I231" s="183"/>
      <c r="J231" s="183">
        <f t="shared" si="141"/>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 t="shared" si="143"/>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 t="shared" si="144"/>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 t="shared" si="145"/>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 t="shared" si="146"/>
        <v>0</v>
      </c>
      <c r="AR231" s="183">
        <f t="shared" si="147"/>
        <v>0</v>
      </c>
    </row>
    <row r="232" spans="2:44">
      <c r="B232" s="181" t="s">
        <v>840</v>
      </c>
      <c r="C232" s="182" t="s">
        <v>841</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si="149"/>
        <v>0</v>
      </c>
      <c r="G232" s="183"/>
      <c r="H232" s="183">
        <f t="shared" si="140"/>
        <v>0</v>
      </c>
      <c r="I232" s="183"/>
      <c r="J232" s="183">
        <f t="shared" si="141"/>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si="143"/>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si="144"/>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si="145"/>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si="146"/>
        <v>0</v>
      </c>
      <c r="AR232" s="183">
        <f t="shared" si="147"/>
        <v>0</v>
      </c>
    </row>
    <row r="233" spans="2:44">
      <c r="B233" s="181" t="s">
        <v>842</v>
      </c>
      <c r="C233" s="182" t="s">
        <v>843</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si="149"/>
        <v>0</v>
      </c>
      <c r="G233" s="183"/>
      <c r="H233" s="183">
        <f t="shared" si="140"/>
        <v>0</v>
      </c>
      <c r="I233" s="183"/>
      <c r="J233" s="183">
        <f t="shared" si="141"/>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si="143"/>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si="144"/>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si="145"/>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si="146"/>
        <v>0</v>
      </c>
      <c r="AR233" s="183">
        <f t="shared" si="147"/>
        <v>0</v>
      </c>
    </row>
    <row r="234" spans="2:44">
      <c r="B234" s="181" t="s">
        <v>844</v>
      </c>
      <c r="C234" s="182" t="s">
        <v>845</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 t="shared" si="149"/>
        <v>0</v>
      </c>
      <c r="G234" s="183"/>
      <c r="H234" s="183">
        <f t="shared" si="140"/>
        <v>0</v>
      </c>
      <c r="I234" s="183"/>
      <c r="J234" s="183">
        <f t="shared" si="141"/>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 t="shared" si="143"/>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 t="shared" si="144"/>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 t="shared" si="145"/>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 t="shared" si="146"/>
        <v>0</v>
      </c>
      <c r="AR234" s="183">
        <f t="shared" si="147"/>
        <v>0</v>
      </c>
    </row>
    <row r="235" spans="2:44">
      <c r="B235" s="190" t="s">
        <v>313</v>
      </c>
      <c r="C235" s="191" t="s">
        <v>191</v>
      </c>
      <c r="D235" s="192">
        <f>SUM(D236:D242)</f>
        <v>0</v>
      </c>
      <c r="E235" s="192">
        <f>SUM(E236:E242)</f>
        <v>0</v>
      </c>
      <c r="F235" s="192">
        <f t="shared" si="149"/>
        <v>0</v>
      </c>
      <c r="G235" s="192">
        <f>SUM(G236:G242)</f>
        <v>0</v>
      </c>
      <c r="H235" s="192">
        <f t="shared" si="140"/>
        <v>0</v>
      </c>
      <c r="I235" s="192">
        <f>SUM(I236:I242)</f>
        <v>0</v>
      </c>
      <c r="J235" s="192">
        <f t="shared" si="141"/>
        <v>0</v>
      </c>
      <c r="K235" s="192">
        <f t="shared" ref="K235:AD235" si="152">SUM(K236:K242)</f>
        <v>0</v>
      </c>
      <c r="L235" s="192">
        <f t="shared" si="152"/>
        <v>0</v>
      </c>
      <c r="M235" s="192">
        <f t="shared" si="152"/>
        <v>0</v>
      </c>
      <c r="N235" s="192">
        <f t="shared" si="152"/>
        <v>0</v>
      </c>
      <c r="O235" s="192">
        <f t="shared" si="152"/>
        <v>0</v>
      </c>
      <c r="P235" s="192">
        <f>SUM(P236:P242)</f>
        <v>0</v>
      </c>
      <c r="Q235" s="192">
        <f>SUM(Q236:Q242)</f>
        <v>0</v>
      </c>
      <c r="R235" s="192">
        <f t="shared" si="152"/>
        <v>0</v>
      </c>
      <c r="S235" s="192">
        <f t="shared" si="152"/>
        <v>0</v>
      </c>
      <c r="T235" s="192">
        <f>SUM(T236:T242)</f>
        <v>0</v>
      </c>
      <c r="U235" s="192">
        <f t="shared" si="152"/>
        <v>0</v>
      </c>
      <c r="V235" s="192">
        <f t="shared" si="152"/>
        <v>0</v>
      </c>
      <c r="W235" s="192">
        <f>SUM(W236:W242)</f>
        <v>0</v>
      </c>
      <c r="X235" s="192">
        <f t="shared" si="152"/>
        <v>0</v>
      </c>
      <c r="Y235" s="192">
        <f>SUM(Y236:Y242)</f>
        <v>0</v>
      </c>
      <c r="Z235" s="192">
        <f>SUM(Z236:Z242)</f>
        <v>0</v>
      </c>
      <c r="AA235" s="192">
        <f t="shared" si="152"/>
        <v>0</v>
      </c>
      <c r="AB235" s="192">
        <f t="shared" si="152"/>
        <v>0</v>
      </c>
      <c r="AC235" s="192">
        <f t="shared" si="152"/>
        <v>0</v>
      </c>
      <c r="AD235" s="192">
        <f t="shared" si="152"/>
        <v>0</v>
      </c>
      <c r="AE235" s="192">
        <f t="shared" si="143"/>
        <v>0</v>
      </c>
      <c r="AF235" s="192">
        <f>SUM(AF236:AF242)</f>
        <v>0</v>
      </c>
      <c r="AG235" s="192">
        <f>SUM(AG236:AG242)</f>
        <v>0</v>
      </c>
      <c r="AH235" s="192">
        <f>SUM(AH236:AH242)</f>
        <v>0</v>
      </c>
      <c r="AI235" s="192">
        <f t="shared" si="144"/>
        <v>0</v>
      </c>
      <c r="AJ235" s="192">
        <f>SUM(AJ236:AJ242)</f>
        <v>0</v>
      </c>
      <c r="AK235" s="192">
        <f>SUM(AK236:AK242)</f>
        <v>0</v>
      </c>
      <c r="AL235" s="192">
        <f>SUM(AL236:AL242)</f>
        <v>0</v>
      </c>
      <c r="AM235" s="192">
        <f t="shared" si="145"/>
        <v>0</v>
      </c>
      <c r="AN235" s="192">
        <f>SUM(AN236:AN242)</f>
        <v>0</v>
      </c>
      <c r="AO235" s="192">
        <f>SUM(AO236:AO242)</f>
        <v>0</v>
      </c>
      <c r="AP235" s="192">
        <f>SUM(AP236:AP242)</f>
        <v>0</v>
      </c>
      <c r="AQ235" s="192">
        <f t="shared" si="146"/>
        <v>0</v>
      </c>
      <c r="AR235" s="192">
        <f t="shared" si="147"/>
        <v>0</v>
      </c>
    </row>
    <row r="236" spans="2:44">
      <c r="B236" s="181" t="s">
        <v>804</v>
      </c>
      <c r="C236" s="182" t="s">
        <v>805</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si="149"/>
        <v>0</v>
      </c>
      <c r="G236" s="183"/>
      <c r="H236" s="183">
        <f t="shared" si="140"/>
        <v>0</v>
      </c>
      <c r="I236" s="183"/>
      <c r="J236" s="183">
        <f t="shared" si="141"/>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si="143"/>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si="144"/>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si="145"/>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si="146"/>
        <v>0</v>
      </c>
      <c r="AR236" s="183">
        <f t="shared" si="147"/>
        <v>0</v>
      </c>
    </row>
    <row r="237" spans="2:44">
      <c r="B237" s="181" t="s">
        <v>806</v>
      </c>
      <c r="C237" s="182" t="s">
        <v>807</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149"/>
        <v>0</v>
      </c>
      <c r="G237" s="183"/>
      <c r="H237" s="183">
        <f t="shared" si="140"/>
        <v>0</v>
      </c>
      <c r="I237" s="183"/>
      <c r="J237" s="183">
        <f t="shared" si="141"/>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143"/>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144"/>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145"/>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146"/>
        <v>0</v>
      </c>
      <c r="AR237" s="183">
        <f t="shared" si="147"/>
        <v>0</v>
      </c>
    </row>
    <row r="238" spans="2:44">
      <c r="B238" s="181" t="s">
        <v>314</v>
      </c>
      <c r="C238" s="182" t="s">
        <v>808</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149"/>
        <v>0</v>
      </c>
      <c r="G238" s="183"/>
      <c r="H238" s="183">
        <f t="shared" si="140"/>
        <v>0</v>
      </c>
      <c r="I238" s="183"/>
      <c r="J238" s="183">
        <f t="shared" si="141"/>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143"/>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144"/>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145"/>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146"/>
        <v>0</v>
      </c>
      <c r="AR238" s="183">
        <f t="shared" si="147"/>
        <v>0</v>
      </c>
    </row>
    <row r="239" spans="2:44">
      <c r="B239" s="181" t="s">
        <v>809</v>
      </c>
      <c r="C239" s="182" t="s">
        <v>810</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149"/>
        <v>0</v>
      </c>
      <c r="G239" s="183"/>
      <c r="H239" s="183">
        <f t="shared" si="140"/>
        <v>0</v>
      </c>
      <c r="I239" s="183"/>
      <c r="J239" s="183">
        <f t="shared" si="141"/>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143"/>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144"/>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145"/>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146"/>
        <v>0</v>
      </c>
      <c r="AR239" s="183">
        <f t="shared" si="147"/>
        <v>0</v>
      </c>
    </row>
    <row r="240" spans="2:44">
      <c r="B240" s="181" t="s">
        <v>811</v>
      </c>
      <c r="C240" s="182" t="s">
        <v>808</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149"/>
        <v>0</v>
      </c>
      <c r="G240" s="183"/>
      <c r="H240" s="183">
        <f t="shared" si="140"/>
        <v>0</v>
      </c>
      <c r="I240" s="183"/>
      <c r="J240" s="183">
        <f t="shared" si="141"/>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143"/>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144"/>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145"/>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146"/>
        <v>0</v>
      </c>
      <c r="AR240" s="183">
        <f t="shared" si="147"/>
        <v>0</v>
      </c>
    </row>
    <row r="241" spans="2:44">
      <c r="B241" s="181" t="s">
        <v>812</v>
      </c>
      <c r="C241" s="182" t="s">
        <v>813</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si="149"/>
        <v>0</v>
      </c>
      <c r="G241" s="183"/>
      <c r="H241" s="183">
        <f t="shared" si="140"/>
        <v>0</v>
      </c>
      <c r="I241" s="183"/>
      <c r="J241" s="183">
        <f t="shared" si="141"/>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si="143"/>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si="144"/>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si="145"/>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si="146"/>
        <v>0</v>
      </c>
      <c r="AR241" s="183">
        <f t="shared" si="147"/>
        <v>0</v>
      </c>
    </row>
    <row r="242" spans="2:44">
      <c r="B242" s="181" t="s">
        <v>814</v>
      </c>
      <c r="C242" s="182" t="s">
        <v>815</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si="149"/>
        <v>0</v>
      </c>
      <c r="G242" s="183"/>
      <c r="H242" s="183">
        <f t="shared" si="140"/>
        <v>0</v>
      </c>
      <c r="I242" s="183"/>
      <c r="J242" s="183">
        <f t="shared" si="141"/>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si="143"/>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si="144"/>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si="145"/>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si="146"/>
        <v>0</v>
      </c>
      <c r="AR242" s="183">
        <f t="shared" si="147"/>
        <v>0</v>
      </c>
    </row>
    <row r="243" spans="2:44">
      <c r="B243" s="190" t="s">
        <v>315</v>
      </c>
      <c r="C243" s="191" t="s">
        <v>192</v>
      </c>
      <c r="D243" s="192">
        <f>SUM(D244:D259)</f>
        <v>0</v>
      </c>
      <c r="E243" s="192">
        <f>SUM(E244:E259)</f>
        <v>181550</v>
      </c>
      <c r="F243" s="192">
        <f t="shared" si="149"/>
        <v>181550</v>
      </c>
      <c r="G243" s="192">
        <f>SUM(G244:G259)</f>
        <v>0</v>
      </c>
      <c r="H243" s="192">
        <f t="shared" si="140"/>
        <v>181550</v>
      </c>
      <c r="I243" s="192">
        <f>SUM(I244:I259)</f>
        <v>0</v>
      </c>
      <c r="J243" s="192">
        <f t="shared" si="141"/>
        <v>181550</v>
      </c>
      <c r="K243" s="192">
        <f t="shared" ref="K243:AD243" si="153">SUM(K244:K259)</f>
        <v>0</v>
      </c>
      <c r="L243" s="192">
        <f t="shared" si="153"/>
        <v>0</v>
      </c>
      <c r="M243" s="192">
        <f t="shared" si="153"/>
        <v>0</v>
      </c>
      <c r="N243" s="192">
        <f t="shared" si="153"/>
        <v>0</v>
      </c>
      <c r="O243" s="192">
        <f t="shared" si="153"/>
        <v>0</v>
      </c>
      <c r="P243" s="192">
        <f>SUM(P244:P259)</f>
        <v>0</v>
      </c>
      <c r="Q243" s="192">
        <f>SUM(Q244:Q259)</f>
        <v>0</v>
      </c>
      <c r="R243" s="192">
        <f t="shared" si="153"/>
        <v>0</v>
      </c>
      <c r="S243" s="192">
        <f t="shared" si="153"/>
        <v>0</v>
      </c>
      <c r="T243" s="192">
        <f>SUM(T244:T259)</f>
        <v>0</v>
      </c>
      <c r="U243" s="192">
        <f t="shared" si="153"/>
        <v>181550</v>
      </c>
      <c r="V243" s="192">
        <f t="shared" si="153"/>
        <v>0</v>
      </c>
      <c r="W243" s="192">
        <f>SUM(W244:W259)</f>
        <v>0</v>
      </c>
      <c r="X243" s="192">
        <f t="shared" si="153"/>
        <v>0</v>
      </c>
      <c r="Y243" s="192">
        <f>SUM(Y244:Y259)</f>
        <v>0</v>
      </c>
      <c r="Z243" s="192">
        <f>SUM(Z244:Z259)</f>
        <v>0</v>
      </c>
      <c r="AA243" s="192">
        <f t="shared" si="153"/>
        <v>0</v>
      </c>
      <c r="AB243" s="192">
        <f t="shared" si="153"/>
        <v>0</v>
      </c>
      <c r="AC243" s="192">
        <f t="shared" si="153"/>
        <v>181550</v>
      </c>
      <c r="AD243" s="192">
        <f t="shared" si="153"/>
        <v>0</v>
      </c>
      <c r="AE243" s="192">
        <f t="shared" si="143"/>
        <v>181550</v>
      </c>
      <c r="AF243" s="192">
        <f>SUM(AF244:AF259)</f>
        <v>0</v>
      </c>
      <c r="AG243" s="192">
        <f>SUM(AG244:AG259)</f>
        <v>0</v>
      </c>
      <c r="AH243" s="192">
        <f>SUM(AH244:AH259)</f>
        <v>0</v>
      </c>
      <c r="AI243" s="192">
        <f t="shared" si="144"/>
        <v>0</v>
      </c>
      <c r="AJ243" s="192">
        <f>SUM(AJ244:AJ259)</f>
        <v>0</v>
      </c>
      <c r="AK243" s="192">
        <f>SUM(AK244:AK259)</f>
        <v>0</v>
      </c>
      <c r="AL243" s="192">
        <f>SUM(AL244:AL259)</f>
        <v>0</v>
      </c>
      <c r="AM243" s="192">
        <f t="shared" si="145"/>
        <v>0</v>
      </c>
      <c r="AN243" s="192">
        <f>SUM(AN244:AN259)</f>
        <v>0</v>
      </c>
      <c r="AO243" s="192">
        <f>SUM(AO244:AO259)</f>
        <v>0</v>
      </c>
      <c r="AP243" s="192">
        <f>SUM(AP244:AP259)</f>
        <v>0</v>
      </c>
      <c r="AQ243" s="192">
        <f t="shared" si="146"/>
        <v>0</v>
      </c>
      <c r="AR243" s="192">
        <f t="shared" si="147"/>
        <v>181550</v>
      </c>
    </row>
    <row r="244" spans="2:44">
      <c r="B244" s="181" t="s">
        <v>816</v>
      </c>
      <c r="C244" s="182" t="s">
        <v>817</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149"/>
        <v>0</v>
      </c>
      <c r="G244" s="183"/>
      <c r="H244" s="183">
        <f t="shared" si="140"/>
        <v>0</v>
      </c>
      <c r="I244" s="183"/>
      <c r="J244" s="183">
        <f t="shared" si="141"/>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143"/>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144"/>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145"/>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146"/>
        <v>0</v>
      </c>
      <c r="AR244" s="183">
        <f t="shared" si="147"/>
        <v>0</v>
      </c>
    </row>
    <row r="245" spans="2:44">
      <c r="B245" s="181" t="s">
        <v>818</v>
      </c>
      <c r="C245" s="182" t="s">
        <v>819</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154">D245+E245</f>
        <v>0</v>
      </c>
      <c r="G245" s="183"/>
      <c r="H245" s="183">
        <f t="shared" ref="H245:H253" si="155">F245-G245</f>
        <v>0</v>
      </c>
      <c r="I245" s="183"/>
      <c r="J245" s="183">
        <f t="shared" ref="J245:J253" si="15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15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15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15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160">AN245+AO245+AP245</f>
        <v>0</v>
      </c>
      <c r="AR245" s="183">
        <f t="shared" ref="AR245:AR253" si="161">AE245+AI245+AM245+AQ245</f>
        <v>0</v>
      </c>
    </row>
    <row r="246" spans="2:44">
      <c r="B246" s="181" t="s">
        <v>820</v>
      </c>
      <c r="C246" s="182" t="s">
        <v>821</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154"/>
        <v>0</v>
      </c>
      <c r="G246" s="183"/>
      <c r="H246" s="183">
        <f t="shared" si="155"/>
        <v>0</v>
      </c>
      <c r="I246" s="183"/>
      <c r="J246" s="183">
        <f t="shared" si="15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15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15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15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160"/>
        <v>0</v>
      </c>
      <c r="AR246" s="183">
        <f t="shared" si="161"/>
        <v>0</v>
      </c>
    </row>
    <row r="247" spans="2:44">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154"/>
        <v>0</v>
      </c>
      <c r="G247" s="183"/>
      <c r="H247" s="183">
        <f t="shared" si="155"/>
        <v>0</v>
      </c>
      <c r="I247" s="183"/>
      <c r="J247" s="183">
        <f t="shared" si="15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15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15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15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160"/>
        <v>0</v>
      </c>
      <c r="AR247" s="183">
        <f t="shared" si="161"/>
        <v>0</v>
      </c>
    </row>
    <row r="248" spans="2:44">
      <c r="B248" s="181" t="s">
        <v>822</v>
      </c>
      <c r="C248" s="182" t="s">
        <v>823</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181550</v>
      </c>
      <c r="F248" s="183">
        <f t="shared" si="154"/>
        <v>181550</v>
      </c>
      <c r="G248" s="183"/>
      <c r="H248" s="183">
        <f t="shared" si="155"/>
        <v>181550</v>
      </c>
      <c r="I248" s="183"/>
      <c r="J248" s="183">
        <f t="shared" si="156"/>
        <v>181550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181550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181550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157"/>
        <v>181550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15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15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160"/>
        <v>0</v>
      </c>
      <c r="AR248" s="183">
        <f t="shared" si="161"/>
        <v>181550</v>
      </c>
    </row>
    <row r="249" spans="2:44">
      <c r="B249" s="181" t="s">
        <v>824</v>
      </c>
      <c r="C249" s="182" t="s">
        <v>825</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154"/>
        <v>0</v>
      </c>
      <c r="G249" s="183"/>
      <c r="H249" s="183">
        <f t="shared" si="155"/>
        <v>0</v>
      </c>
      <c r="I249" s="183"/>
      <c r="J249" s="183">
        <f t="shared" si="15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15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15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15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160"/>
        <v>0</v>
      </c>
      <c r="AR249" s="183">
        <f t="shared" si="161"/>
        <v>0</v>
      </c>
    </row>
    <row r="250" spans="2:44">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154"/>
        <v>0</v>
      </c>
      <c r="G250" s="183"/>
      <c r="H250" s="183">
        <f t="shared" si="155"/>
        <v>0</v>
      </c>
      <c r="I250" s="183"/>
      <c r="J250" s="183">
        <f t="shared" si="15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15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15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15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160"/>
        <v>0</v>
      </c>
      <c r="AR250" s="183">
        <f t="shared" si="161"/>
        <v>0</v>
      </c>
    </row>
    <row r="251" spans="2:44">
      <c r="B251" s="181" t="s">
        <v>826</v>
      </c>
      <c r="C251" s="182" t="s">
        <v>827</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154"/>
        <v>0</v>
      </c>
      <c r="G251" s="183"/>
      <c r="H251" s="183">
        <f t="shared" si="155"/>
        <v>0</v>
      </c>
      <c r="I251" s="183"/>
      <c r="J251" s="183">
        <f t="shared" si="15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15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15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15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160"/>
        <v>0</v>
      </c>
      <c r="AR251" s="183">
        <f t="shared" si="161"/>
        <v>0</v>
      </c>
    </row>
    <row r="252" spans="2:44">
      <c r="B252" s="181" t="s">
        <v>828</v>
      </c>
      <c r="C252" s="182" t="s">
        <v>829</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154"/>
        <v>0</v>
      </c>
      <c r="G252" s="183"/>
      <c r="H252" s="183">
        <f t="shared" si="155"/>
        <v>0</v>
      </c>
      <c r="I252" s="183"/>
      <c r="J252" s="183">
        <f t="shared" si="15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15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15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15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160"/>
        <v>0</v>
      </c>
      <c r="AR252" s="183">
        <f t="shared" si="161"/>
        <v>0</v>
      </c>
    </row>
    <row r="253" spans="2:44">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154"/>
        <v>0</v>
      </c>
      <c r="G253" s="183"/>
      <c r="H253" s="183">
        <f t="shared" si="155"/>
        <v>0</v>
      </c>
      <c r="I253" s="183"/>
      <c r="J253" s="183">
        <f t="shared" si="15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15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15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15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160"/>
        <v>0</v>
      </c>
      <c r="AR253" s="183">
        <f t="shared" si="161"/>
        <v>0</v>
      </c>
    </row>
    <row r="254" spans="2:44">
      <c r="B254" s="181" t="s">
        <v>830</v>
      </c>
      <c r="C254" s="182" t="s">
        <v>831</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ref="F254:F268" si="162">D254+E254</f>
        <v>0</v>
      </c>
      <c r="G254" s="183"/>
      <c r="H254" s="183">
        <f t="shared" ref="H254:H268" si="163">F254-G254</f>
        <v>0</v>
      </c>
      <c r="I254" s="183"/>
      <c r="J254" s="183">
        <f t="shared" ref="J254:J268" si="164">F254-I254</f>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ref="AE254:AE268" si="165">AB254+AC254+AD254</f>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ref="AI254:AI268" si="166">AF254+AG254+AH254</f>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ref="AM254:AM268" si="167">AJ254+AK254+AL254</f>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ref="AQ254:AQ268" si="168">AN254+AO254+AP254</f>
        <v>0</v>
      </c>
      <c r="AR254" s="183">
        <f t="shared" ref="AR254:AR268" si="169">AE254+AI254+AM254+AQ254</f>
        <v>0</v>
      </c>
    </row>
    <row r="255" spans="2:44">
      <c r="B255" s="181" t="s">
        <v>832</v>
      </c>
      <c r="C255" s="182" t="s">
        <v>833</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162"/>
        <v>0</v>
      </c>
      <c r="G255" s="183"/>
      <c r="H255" s="183">
        <f t="shared" si="163"/>
        <v>0</v>
      </c>
      <c r="I255" s="183"/>
      <c r="J255" s="183">
        <f t="shared" si="16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165"/>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166"/>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167"/>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168"/>
        <v>0</v>
      </c>
      <c r="AR255" s="183">
        <f t="shared" si="169"/>
        <v>0</v>
      </c>
    </row>
    <row r="256" spans="2:44">
      <c r="B256" s="181" t="s">
        <v>834</v>
      </c>
      <c r="C256" s="182" t="s">
        <v>835</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162"/>
        <v>0</v>
      </c>
      <c r="G256" s="183"/>
      <c r="H256" s="183">
        <f t="shared" si="163"/>
        <v>0</v>
      </c>
      <c r="I256" s="183"/>
      <c r="J256" s="183">
        <f t="shared" si="16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165"/>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166"/>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167"/>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168"/>
        <v>0</v>
      </c>
      <c r="AR256" s="183">
        <f t="shared" si="169"/>
        <v>0</v>
      </c>
    </row>
    <row r="257" spans="2:44">
      <c r="B257" s="181" t="s">
        <v>836</v>
      </c>
      <c r="C257" s="182" t="s">
        <v>837</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si="162"/>
        <v>0</v>
      </c>
      <c r="G257" s="183"/>
      <c r="H257" s="183">
        <f t="shared" si="163"/>
        <v>0</v>
      </c>
      <c r="I257" s="183"/>
      <c r="J257" s="183">
        <f t="shared" si="164"/>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si="165"/>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si="166"/>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si="167"/>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si="168"/>
        <v>0</v>
      </c>
      <c r="AR257" s="183">
        <f t="shared" si="169"/>
        <v>0</v>
      </c>
    </row>
    <row r="258" spans="2:44">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162"/>
        <v>0</v>
      </c>
      <c r="G258" s="183"/>
      <c r="H258" s="183">
        <f t="shared" si="163"/>
        <v>0</v>
      </c>
      <c r="I258" s="183"/>
      <c r="J258" s="183">
        <f t="shared" si="16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16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16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16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168"/>
        <v>0</v>
      </c>
      <c r="AR258" s="183">
        <f t="shared" si="169"/>
        <v>0</v>
      </c>
    </row>
    <row r="259" spans="2:44">
      <c r="B259" s="181" t="s">
        <v>838</v>
      </c>
      <c r="C259" s="182" t="s">
        <v>839</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162"/>
        <v>0</v>
      </c>
      <c r="G259" s="183"/>
      <c r="H259" s="183">
        <f t="shared" si="163"/>
        <v>0</v>
      </c>
      <c r="I259" s="183"/>
      <c r="J259" s="183">
        <f t="shared" si="16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16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16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16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168"/>
        <v>0</v>
      </c>
      <c r="AR259" s="183">
        <f t="shared" si="169"/>
        <v>0</v>
      </c>
    </row>
    <row r="260" spans="2:44">
      <c r="B260" s="190" t="s">
        <v>320</v>
      </c>
      <c r="C260" s="191" t="s">
        <v>197</v>
      </c>
      <c r="D260" s="192">
        <f>SUM(D261:D266)</f>
        <v>0</v>
      </c>
      <c r="E260" s="192">
        <f>SUM(E261:E266)</f>
        <v>0</v>
      </c>
      <c r="F260" s="192">
        <f t="shared" si="162"/>
        <v>0</v>
      </c>
      <c r="G260" s="192">
        <f>SUM(G261:G266)</f>
        <v>0</v>
      </c>
      <c r="H260" s="192">
        <f t="shared" si="163"/>
        <v>0</v>
      </c>
      <c r="I260" s="192">
        <f>SUM(I261:I266)</f>
        <v>0</v>
      </c>
      <c r="J260" s="192">
        <f t="shared" si="164"/>
        <v>0</v>
      </c>
      <c r="K260" s="192">
        <f t="shared" ref="K260:AD260" si="170">SUM(K261:K266)</f>
        <v>0</v>
      </c>
      <c r="L260" s="192">
        <f t="shared" si="170"/>
        <v>0</v>
      </c>
      <c r="M260" s="192">
        <f t="shared" si="170"/>
        <v>0</v>
      </c>
      <c r="N260" s="192">
        <f t="shared" si="170"/>
        <v>0</v>
      </c>
      <c r="O260" s="192">
        <f t="shared" si="170"/>
        <v>0</v>
      </c>
      <c r="P260" s="192">
        <f>SUM(P261:P266)</f>
        <v>0</v>
      </c>
      <c r="Q260" s="192">
        <f>SUM(Q261:Q266)</f>
        <v>0</v>
      </c>
      <c r="R260" s="192">
        <f t="shared" si="170"/>
        <v>0</v>
      </c>
      <c r="S260" s="192">
        <f t="shared" si="170"/>
        <v>0</v>
      </c>
      <c r="T260" s="192">
        <f>SUM(T261:T266)</f>
        <v>0</v>
      </c>
      <c r="U260" s="192">
        <f t="shared" si="170"/>
        <v>0</v>
      </c>
      <c r="V260" s="192">
        <f t="shared" si="170"/>
        <v>0</v>
      </c>
      <c r="W260" s="192">
        <f>SUM(W261:W266)</f>
        <v>0</v>
      </c>
      <c r="X260" s="192">
        <f t="shared" si="170"/>
        <v>0</v>
      </c>
      <c r="Y260" s="192">
        <f>SUM(Y261:Y266)</f>
        <v>0</v>
      </c>
      <c r="Z260" s="192">
        <f>SUM(Z261:Z266)</f>
        <v>0</v>
      </c>
      <c r="AA260" s="192">
        <f t="shared" si="170"/>
        <v>0</v>
      </c>
      <c r="AB260" s="192">
        <f t="shared" si="170"/>
        <v>0</v>
      </c>
      <c r="AC260" s="192">
        <f t="shared" si="170"/>
        <v>0</v>
      </c>
      <c r="AD260" s="192">
        <f t="shared" si="170"/>
        <v>0</v>
      </c>
      <c r="AE260" s="192">
        <f t="shared" si="165"/>
        <v>0</v>
      </c>
      <c r="AF260" s="192">
        <f>SUM(AF261:AF266)</f>
        <v>0</v>
      </c>
      <c r="AG260" s="192">
        <f>SUM(AG261:AG266)</f>
        <v>0</v>
      </c>
      <c r="AH260" s="192">
        <f>SUM(AH261:AH266)</f>
        <v>0</v>
      </c>
      <c r="AI260" s="192">
        <f t="shared" si="166"/>
        <v>0</v>
      </c>
      <c r="AJ260" s="192">
        <f>SUM(AJ261:AJ266)</f>
        <v>0</v>
      </c>
      <c r="AK260" s="192">
        <f>SUM(AK261:AK266)</f>
        <v>0</v>
      </c>
      <c r="AL260" s="192">
        <f>SUM(AL261:AL266)</f>
        <v>0</v>
      </c>
      <c r="AM260" s="192">
        <f t="shared" si="167"/>
        <v>0</v>
      </c>
      <c r="AN260" s="192">
        <f>SUM(AN261:AN266)</f>
        <v>0</v>
      </c>
      <c r="AO260" s="192">
        <f>SUM(AO261:AO266)</f>
        <v>0</v>
      </c>
      <c r="AP260" s="192">
        <f>SUM(AP261:AP266)</f>
        <v>0</v>
      </c>
      <c r="AQ260" s="192">
        <f t="shared" si="168"/>
        <v>0</v>
      </c>
      <c r="AR260" s="192">
        <f t="shared" si="169"/>
        <v>0</v>
      </c>
    </row>
    <row r="261" spans="2:44">
      <c r="B261" s="181" t="s">
        <v>846</v>
      </c>
      <c r="C261" s="182" t="s">
        <v>847</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162"/>
        <v>0</v>
      </c>
      <c r="G261" s="183"/>
      <c r="H261" s="183">
        <f t="shared" si="163"/>
        <v>0</v>
      </c>
      <c r="I261" s="183"/>
      <c r="J261" s="183">
        <f t="shared" si="16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165"/>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166"/>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167"/>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168"/>
        <v>0</v>
      </c>
      <c r="AR261" s="183">
        <f t="shared" si="169"/>
        <v>0</v>
      </c>
    </row>
    <row r="262" spans="2:44">
      <c r="B262" s="181" t="s">
        <v>848</v>
      </c>
      <c r="C262" s="182" t="s">
        <v>849</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162"/>
        <v>0</v>
      </c>
      <c r="G262" s="183"/>
      <c r="H262" s="183">
        <f t="shared" si="163"/>
        <v>0</v>
      </c>
      <c r="I262" s="183"/>
      <c r="J262" s="183">
        <f t="shared" si="16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165"/>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166"/>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167"/>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168"/>
        <v>0</v>
      </c>
      <c r="AR262" s="183">
        <f t="shared" si="169"/>
        <v>0</v>
      </c>
    </row>
    <row r="263" spans="2:44">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162"/>
        <v>0</v>
      </c>
      <c r="G263" s="183"/>
      <c r="H263" s="183">
        <f t="shared" si="163"/>
        <v>0</v>
      </c>
      <c r="I263" s="183"/>
      <c r="J263" s="183">
        <f t="shared" si="16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165"/>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166"/>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167"/>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168"/>
        <v>0</v>
      </c>
      <c r="AR263" s="183">
        <f t="shared" si="169"/>
        <v>0</v>
      </c>
    </row>
    <row r="264" spans="2:44">
      <c r="B264" s="181" t="s">
        <v>850</v>
      </c>
      <c r="C264" s="182" t="s">
        <v>851</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si="162"/>
        <v>0</v>
      </c>
      <c r="G264" s="183"/>
      <c r="H264" s="183">
        <f t="shared" si="163"/>
        <v>0</v>
      </c>
      <c r="I264" s="183"/>
      <c r="J264" s="183">
        <f t="shared" si="164"/>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si="165"/>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si="166"/>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si="167"/>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si="168"/>
        <v>0</v>
      </c>
      <c r="AR264" s="183">
        <f t="shared" si="169"/>
        <v>0</v>
      </c>
    </row>
    <row r="265" spans="2:44">
      <c r="B265" s="181" t="s">
        <v>852</v>
      </c>
      <c r="C265" s="182" t="s">
        <v>853</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162"/>
        <v>0</v>
      </c>
      <c r="G265" s="183"/>
      <c r="H265" s="183">
        <f t="shared" si="163"/>
        <v>0</v>
      </c>
      <c r="I265" s="183"/>
      <c r="J265" s="183">
        <f t="shared" si="164"/>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165"/>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166"/>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167"/>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168"/>
        <v>0</v>
      </c>
      <c r="AR265" s="183">
        <f t="shared" si="169"/>
        <v>0</v>
      </c>
    </row>
    <row r="266" spans="2:44">
      <c r="B266" s="181" t="s">
        <v>854</v>
      </c>
      <c r="C266" s="182" t="s">
        <v>855</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162"/>
        <v>0</v>
      </c>
      <c r="G266" s="183"/>
      <c r="H266" s="183">
        <f t="shared" si="163"/>
        <v>0</v>
      </c>
      <c r="I266" s="183"/>
      <c r="J266" s="183">
        <f t="shared" si="164"/>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165"/>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166"/>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167"/>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168"/>
        <v>0</v>
      </c>
      <c r="AR266" s="183">
        <f t="shared" si="169"/>
        <v>0</v>
      </c>
    </row>
    <row r="267" spans="2:44">
      <c r="B267" s="190" t="s">
        <v>322</v>
      </c>
      <c r="C267" s="191" t="s">
        <v>199</v>
      </c>
      <c r="D267" s="192">
        <f>SUM(D268:D311)</f>
        <v>6797470</v>
      </c>
      <c r="E267" s="192">
        <f>SUM(E268:E311)</f>
        <v>0</v>
      </c>
      <c r="F267" s="192">
        <f t="shared" si="162"/>
        <v>6797470</v>
      </c>
      <c r="G267" s="192">
        <f>SUM(G268:G311)</f>
        <v>0</v>
      </c>
      <c r="H267" s="192">
        <f t="shared" si="163"/>
        <v>6797470</v>
      </c>
      <c r="I267" s="192">
        <f>SUM(I268:I311)</f>
        <v>0</v>
      </c>
      <c r="J267" s="192">
        <f t="shared" si="164"/>
        <v>6797470</v>
      </c>
      <c r="K267" s="192">
        <f t="shared" ref="K267:AD267" si="171">SUM(K268:K311)</f>
        <v>0</v>
      </c>
      <c r="L267" s="192">
        <f t="shared" si="171"/>
        <v>0</v>
      </c>
      <c r="M267" s="192">
        <f t="shared" si="171"/>
        <v>6797470</v>
      </c>
      <c r="N267" s="192">
        <f t="shared" si="171"/>
        <v>0</v>
      </c>
      <c r="O267" s="192">
        <f t="shared" si="171"/>
        <v>0</v>
      </c>
      <c r="P267" s="192">
        <f>SUM(P268:P311)</f>
        <v>0</v>
      </c>
      <c r="Q267" s="192">
        <f>SUM(Q268:Q311)</f>
        <v>0</v>
      </c>
      <c r="R267" s="192">
        <f t="shared" si="171"/>
        <v>0</v>
      </c>
      <c r="S267" s="192">
        <f t="shared" si="171"/>
        <v>0</v>
      </c>
      <c r="T267" s="192">
        <f>SUM(T268:T311)</f>
        <v>0</v>
      </c>
      <c r="U267" s="192">
        <f t="shared" si="171"/>
        <v>0</v>
      </c>
      <c r="V267" s="192">
        <f t="shared" si="171"/>
        <v>0</v>
      </c>
      <c r="W267" s="192">
        <f>SUM(W268:W311)</f>
        <v>0</v>
      </c>
      <c r="X267" s="192">
        <f t="shared" si="171"/>
        <v>0</v>
      </c>
      <c r="Y267" s="192">
        <f>SUM(Y268:Y311)</f>
        <v>0</v>
      </c>
      <c r="Z267" s="192">
        <f>SUM(Z268:Z311)</f>
        <v>0</v>
      </c>
      <c r="AA267" s="192">
        <f t="shared" si="171"/>
        <v>0</v>
      </c>
      <c r="AB267" s="192">
        <f t="shared" si="171"/>
        <v>0</v>
      </c>
      <c r="AC267" s="192">
        <f t="shared" si="171"/>
        <v>6797470</v>
      </c>
      <c r="AD267" s="192">
        <f t="shared" si="171"/>
        <v>0</v>
      </c>
      <c r="AE267" s="192">
        <f t="shared" si="165"/>
        <v>6797470</v>
      </c>
      <c r="AF267" s="192">
        <f>SUM(AF268:AF311)</f>
        <v>0</v>
      </c>
      <c r="AG267" s="192">
        <f>SUM(AG268:AG311)</f>
        <v>0</v>
      </c>
      <c r="AH267" s="192">
        <f>SUM(AH268:AH311)</f>
        <v>0</v>
      </c>
      <c r="AI267" s="192">
        <f t="shared" si="166"/>
        <v>0</v>
      </c>
      <c r="AJ267" s="192">
        <f>SUM(AJ268:AJ311)</f>
        <v>0</v>
      </c>
      <c r="AK267" s="192">
        <f>SUM(AK268:AK311)</f>
        <v>0</v>
      </c>
      <c r="AL267" s="192">
        <f>SUM(AL268:AL311)</f>
        <v>0</v>
      </c>
      <c r="AM267" s="192">
        <f t="shared" si="167"/>
        <v>0</v>
      </c>
      <c r="AN267" s="192">
        <f>SUM(AN268:AN311)</f>
        <v>0</v>
      </c>
      <c r="AO267" s="192">
        <f>SUM(AO268:AO311)</f>
        <v>0</v>
      </c>
      <c r="AP267" s="192">
        <f>SUM(AP268:AP311)</f>
        <v>0</v>
      </c>
      <c r="AQ267" s="192">
        <f t="shared" si="168"/>
        <v>0</v>
      </c>
      <c r="AR267" s="192">
        <f t="shared" si="169"/>
        <v>6797470</v>
      </c>
    </row>
    <row r="268" spans="2:44">
      <c r="B268" s="181" t="s">
        <v>856</v>
      </c>
      <c r="C268" s="182" t="s">
        <v>857</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162"/>
        <v>4500</v>
      </c>
      <c r="G268" s="183"/>
      <c r="H268" s="183">
        <f t="shared" si="163"/>
        <v>4500</v>
      </c>
      <c r="I268" s="183"/>
      <c r="J268" s="183">
        <f t="shared" si="164"/>
        <v>4500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165"/>
        <v>4500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166"/>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167"/>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168"/>
        <v>0</v>
      </c>
      <c r="AR268" s="183">
        <f t="shared" si="169"/>
        <v>4500</v>
      </c>
    </row>
    <row r="269" spans="2:44">
      <c r="B269" s="181" t="s">
        <v>323</v>
      </c>
      <c r="C269" s="182" t="s">
        <v>858</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172">D269+E269</f>
        <v>0</v>
      </c>
      <c r="G269" s="183"/>
      <c r="H269" s="183">
        <f t="shared" ref="H269:H300" si="173">F269-G269</f>
        <v>0</v>
      </c>
      <c r="I269" s="183"/>
      <c r="J269" s="183">
        <f t="shared" ref="J269:J300" si="174">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175">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176">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177">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178">AN269+AO269+AP269</f>
        <v>0</v>
      </c>
      <c r="AR269" s="183">
        <f t="shared" ref="AR269:AR300" si="179">AE269+AI269+AM269+AQ269</f>
        <v>0</v>
      </c>
    </row>
    <row r="270" spans="2:44">
      <c r="B270" s="181" t="s">
        <v>859</v>
      </c>
      <c r="C270" s="182" t="s">
        <v>860</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6792970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172"/>
        <v>6792970</v>
      </c>
      <c r="G270" s="183"/>
      <c r="H270" s="183">
        <f t="shared" si="173"/>
        <v>6792970</v>
      </c>
      <c r="I270" s="183"/>
      <c r="J270" s="183">
        <f t="shared" si="174"/>
        <v>6792970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6792970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6792970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175"/>
        <v>6792970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176"/>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177"/>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178"/>
        <v>0</v>
      </c>
      <c r="AR270" s="183">
        <f t="shared" si="179"/>
        <v>6792970</v>
      </c>
    </row>
    <row r="271" spans="2:44">
      <c r="B271" s="181" t="s">
        <v>861</v>
      </c>
      <c r="C271" s="182" t="s">
        <v>862</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172"/>
        <v>0</v>
      </c>
      <c r="G271" s="183"/>
      <c r="H271" s="183">
        <f t="shared" si="173"/>
        <v>0</v>
      </c>
      <c r="I271" s="183"/>
      <c r="J271" s="183">
        <f t="shared" si="174"/>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175"/>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176"/>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177"/>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178"/>
        <v>0</v>
      </c>
      <c r="AR271" s="183">
        <f t="shared" si="179"/>
        <v>0</v>
      </c>
    </row>
    <row r="272" spans="2:44">
      <c r="B272" s="181" t="s">
        <v>863</v>
      </c>
      <c r="C272" s="182" t="s">
        <v>864</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172"/>
        <v>0</v>
      </c>
      <c r="G272" s="183"/>
      <c r="H272" s="183">
        <f t="shared" si="173"/>
        <v>0</v>
      </c>
      <c r="I272" s="183"/>
      <c r="J272" s="183">
        <f t="shared" si="174"/>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175"/>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176"/>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177"/>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178"/>
        <v>0</v>
      </c>
      <c r="AR272" s="183">
        <f t="shared" si="179"/>
        <v>0</v>
      </c>
    </row>
    <row r="273" spans="2:44">
      <c r="B273" s="181" t="s">
        <v>865</v>
      </c>
      <c r="C273" s="182" t="s">
        <v>866</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172"/>
        <v>0</v>
      </c>
      <c r="G273" s="183"/>
      <c r="H273" s="183">
        <f t="shared" si="173"/>
        <v>0</v>
      </c>
      <c r="I273" s="183"/>
      <c r="J273" s="183">
        <f t="shared" si="174"/>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175"/>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176"/>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177"/>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178"/>
        <v>0</v>
      </c>
      <c r="AR273" s="183">
        <f t="shared" si="179"/>
        <v>0</v>
      </c>
    </row>
    <row r="274" spans="2:44">
      <c r="B274" s="181" t="s">
        <v>867</v>
      </c>
      <c r="C274" s="182" t="s">
        <v>868</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172"/>
        <v>0</v>
      </c>
      <c r="G274" s="183"/>
      <c r="H274" s="183">
        <f t="shared" si="173"/>
        <v>0</v>
      </c>
      <c r="I274" s="183"/>
      <c r="J274" s="183">
        <f t="shared" si="174"/>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175"/>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176"/>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177"/>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178"/>
        <v>0</v>
      </c>
      <c r="AR274" s="183">
        <f t="shared" si="179"/>
        <v>0</v>
      </c>
    </row>
    <row r="275" spans="2:44">
      <c r="B275" s="181" t="s">
        <v>869</v>
      </c>
      <c r="C275" s="182" t="s">
        <v>870</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172"/>
        <v>0</v>
      </c>
      <c r="G275" s="183"/>
      <c r="H275" s="183">
        <f t="shared" si="173"/>
        <v>0</v>
      </c>
      <c r="I275" s="183"/>
      <c r="J275" s="183">
        <f t="shared" si="174"/>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175"/>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176"/>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177"/>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178"/>
        <v>0</v>
      </c>
      <c r="AR275" s="183">
        <f t="shared" si="179"/>
        <v>0</v>
      </c>
    </row>
    <row r="276" spans="2:44">
      <c r="B276" s="181" t="s">
        <v>324</v>
      </c>
      <c r="C276" s="182" t="s">
        <v>871</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172"/>
        <v>0</v>
      </c>
      <c r="G276" s="183"/>
      <c r="H276" s="183">
        <f t="shared" si="173"/>
        <v>0</v>
      </c>
      <c r="I276" s="183"/>
      <c r="J276" s="183">
        <f t="shared" si="174"/>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175"/>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176"/>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177"/>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178"/>
        <v>0</v>
      </c>
      <c r="AR276" s="183">
        <f t="shared" si="179"/>
        <v>0</v>
      </c>
    </row>
    <row r="277" spans="2:44">
      <c r="B277" s="181" t="s">
        <v>872</v>
      </c>
      <c r="C277" s="182" t="s">
        <v>873</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172"/>
        <v>0</v>
      </c>
      <c r="G277" s="183"/>
      <c r="H277" s="183">
        <f t="shared" si="173"/>
        <v>0</v>
      </c>
      <c r="I277" s="183"/>
      <c r="J277" s="183">
        <f t="shared" si="174"/>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175"/>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176"/>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177"/>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178"/>
        <v>0</v>
      </c>
      <c r="AR277" s="183">
        <f t="shared" si="179"/>
        <v>0</v>
      </c>
    </row>
    <row r="278" spans="2:44">
      <c r="B278" s="181" t="s">
        <v>874</v>
      </c>
      <c r="C278" s="182" t="s">
        <v>875</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172"/>
        <v>0</v>
      </c>
      <c r="G278" s="183"/>
      <c r="H278" s="183">
        <f t="shared" si="173"/>
        <v>0</v>
      </c>
      <c r="I278" s="183"/>
      <c r="J278" s="183">
        <f t="shared" si="174"/>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175"/>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176"/>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177"/>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178"/>
        <v>0</v>
      </c>
      <c r="AR278" s="183">
        <f t="shared" si="179"/>
        <v>0</v>
      </c>
    </row>
    <row r="279" spans="2:44">
      <c r="B279" s="181" t="s">
        <v>876</v>
      </c>
      <c r="C279" s="182" t="s">
        <v>877</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172"/>
        <v>0</v>
      </c>
      <c r="G279" s="183"/>
      <c r="H279" s="183">
        <f t="shared" si="173"/>
        <v>0</v>
      </c>
      <c r="I279" s="183"/>
      <c r="J279" s="183">
        <f t="shared" si="174"/>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175"/>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176"/>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177"/>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178"/>
        <v>0</v>
      </c>
      <c r="AR279" s="183">
        <f t="shared" si="179"/>
        <v>0</v>
      </c>
    </row>
    <row r="280" spans="2:44">
      <c r="B280" s="181" t="s">
        <v>878</v>
      </c>
      <c r="C280" s="182" t="s">
        <v>879</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172"/>
        <v>0</v>
      </c>
      <c r="G280" s="183"/>
      <c r="H280" s="183">
        <f t="shared" si="173"/>
        <v>0</v>
      </c>
      <c r="I280" s="183"/>
      <c r="J280" s="183">
        <f t="shared" si="174"/>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175"/>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176"/>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177"/>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178"/>
        <v>0</v>
      </c>
      <c r="AR280" s="183">
        <f t="shared" si="179"/>
        <v>0</v>
      </c>
    </row>
    <row r="281" spans="2:44">
      <c r="B281" s="181" t="s">
        <v>880</v>
      </c>
      <c r="C281" s="182" t="s">
        <v>881</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172"/>
        <v>0</v>
      </c>
      <c r="G281" s="183"/>
      <c r="H281" s="183">
        <f t="shared" si="173"/>
        <v>0</v>
      </c>
      <c r="I281" s="183"/>
      <c r="J281" s="183">
        <f t="shared" si="174"/>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175"/>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176"/>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177"/>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178"/>
        <v>0</v>
      </c>
      <c r="AR281" s="183">
        <f t="shared" si="179"/>
        <v>0</v>
      </c>
    </row>
    <row r="282" spans="2:44">
      <c r="B282" s="181" t="s">
        <v>882</v>
      </c>
      <c r="C282" s="182" t="s">
        <v>883</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172"/>
        <v>0</v>
      </c>
      <c r="G282" s="183"/>
      <c r="H282" s="183">
        <f t="shared" si="173"/>
        <v>0</v>
      </c>
      <c r="I282" s="183"/>
      <c r="J282" s="183">
        <f t="shared" si="174"/>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175"/>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176"/>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177"/>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178"/>
        <v>0</v>
      </c>
      <c r="AR282" s="183">
        <f t="shared" si="179"/>
        <v>0</v>
      </c>
    </row>
    <row r="283" spans="2:44">
      <c r="B283" s="181" t="s">
        <v>884</v>
      </c>
      <c r="C283" s="182" t="s">
        <v>885</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172"/>
        <v>0</v>
      </c>
      <c r="G283" s="183"/>
      <c r="H283" s="183">
        <f t="shared" si="173"/>
        <v>0</v>
      </c>
      <c r="I283" s="183"/>
      <c r="J283" s="183">
        <f t="shared" si="174"/>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175"/>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176"/>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177"/>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178"/>
        <v>0</v>
      </c>
      <c r="AR283" s="183">
        <f t="shared" si="179"/>
        <v>0</v>
      </c>
    </row>
    <row r="284" spans="2:44">
      <c r="B284" s="181" t="s">
        <v>886</v>
      </c>
      <c r="C284" s="182" t="s">
        <v>887</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172"/>
        <v>0</v>
      </c>
      <c r="G284" s="183"/>
      <c r="H284" s="183">
        <f t="shared" si="173"/>
        <v>0</v>
      </c>
      <c r="I284" s="183"/>
      <c r="J284" s="183">
        <f t="shared" si="174"/>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175"/>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176"/>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177"/>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178"/>
        <v>0</v>
      </c>
      <c r="AR284" s="183">
        <f t="shared" si="179"/>
        <v>0</v>
      </c>
    </row>
    <row r="285" spans="2:44">
      <c r="B285" s="181" t="s">
        <v>325</v>
      </c>
      <c r="C285" s="182" t="s">
        <v>888</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172"/>
        <v>0</v>
      </c>
      <c r="G285" s="183"/>
      <c r="H285" s="183">
        <f t="shared" si="173"/>
        <v>0</v>
      </c>
      <c r="I285" s="183"/>
      <c r="J285" s="183">
        <f t="shared" si="174"/>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175"/>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176"/>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177"/>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178"/>
        <v>0</v>
      </c>
      <c r="AR285" s="183">
        <f t="shared" si="179"/>
        <v>0</v>
      </c>
    </row>
    <row r="286" spans="2:44">
      <c r="B286" s="181" t="s">
        <v>889</v>
      </c>
      <c r="C286" s="182" t="s">
        <v>890</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172"/>
        <v>0</v>
      </c>
      <c r="G286" s="183"/>
      <c r="H286" s="183">
        <f t="shared" si="173"/>
        <v>0</v>
      </c>
      <c r="I286" s="183"/>
      <c r="J286" s="183">
        <f t="shared" si="174"/>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175"/>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176"/>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177"/>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178"/>
        <v>0</v>
      </c>
      <c r="AR286" s="183">
        <f t="shared" si="179"/>
        <v>0</v>
      </c>
    </row>
    <row r="287" spans="2:44">
      <c r="B287" s="181" t="s">
        <v>891</v>
      </c>
      <c r="C287" s="182" t="s">
        <v>892</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172"/>
        <v>0</v>
      </c>
      <c r="G287" s="183"/>
      <c r="H287" s="183">
        <f t="shared" si="173"/>
        <v>0</v>
      </c>
      <c r="I287" s="183"/>
      <c r="J287" s="183">
        <f t="shared" si="174"/>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175"/>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176"/>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177"/>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178"/>
        <v>0</v>
      </c>
      <c r="AR287" s="183">
        <f t="shared" si="179"/>
        <v>0</v>
      </c>
    </row>
    <row r="288" spans="2:44">
      <c r="B288" s="181" t="s">
        <v>893</v>
      </c>
      <c r="C288" s="182" t="s">
        <v>894</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172"/>
        <v>0</v>
      </c>
      <c r="G288" s="183"/>
      <c r="H288" s="183">
        <f t="shared" si="173"/>
        <v>0</v>
      </c>
      <c r="I288" s="183"/>
      <c r="J288" s="183">
        <f t="shared" si="174"/>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175"/>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176"/>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177"/>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178"/>
        <v>0</v>
      </c>
      <c r="AR288" s="183">
        <f t="shared" si="179"/>
        <v>0</v>
      </c>
    </row>
    <row r="289" spans="2:44">
      <c r="B289" s="181" t="s">
        <v>895</v>
      </c>
      <c r="C289" s="182" t="s">
        <v>888</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172"/>
        <v>0</v>
      </c>
      <c r="G289" s="183"/>
      <c r="H289" s="183">
        <f t="shared" si="173"/>
        <v>0</v>
      </c>
      <c r="I289" s="183"/>
      <c r="J289" s="183">
        <f t="shared" si="174"/>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175"/>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176"/>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177"/>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178"/>
        <v>0</v>
      </c>
      <c r="AR289" s="183">
        <f t="shared" si="179"/>
        <v>0</v>
      </c>
    </row>
    <row r="290" spans="2:44">
      <c r="B290" s="181" t="s">
        <v>896</v>
      </c>
      <c r="C290" s="182" t="s">
        <v>897</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172"/>
        <v>0</v>
      </c>
      <c r="G290" s="183"/>
      <c r="H290" s="183">
        <f t="shared" si="173"/>
        <v>0</v>
      </c>
      <c r="I290" s="183"/>
      <c r="J290" s="183">
        <f t="shared" si="174"/>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175"/>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176"/>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177"/>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178"/>
        <v>0</v>
      </c>
      <c r="AR290" s="183">
        <f t="shared" si="179"/>
        <v>0</v>
      </c>
    </row>
    <row r="291" spans="2:44">
      <c r="B291" s="181" t="s">
        <v>898</v>
      </c>
      <c r="C291" s="182" t="s">
        <v>899</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172"/>
        <v>0</v>
      </c>
      <c r="G291" s="183"/>
      <c r="H291" s="183">
        <f t="shared" si="173"/>
        <v>0</v>
      </c>
      <c r="I291" s="183"/>
      <c r="J291" s="183">
        <f t="shared" si="174"/>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175"/>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176"/>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177"/>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178"/>
        <v>0</v>
      </c>
      <c r="AR291" s="183">
        <f t="shared" si="179"/>
        <v>0</v>
      </c>
    </row>
    <row r="292" spans="2:44">
      <c r="B292" s="181" t="s">
        <v>900</v>
      </c>
      <c r="C292" s="182" t="s">
        <v>901</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172"/>
        <v>0</v>
      </c>
      <c r="G292" s="183"/>
      <c r="H292" s="183">
        <f t="shared" si="173"/>
        <v>0</v>
      </c>
      <c r="I292" s="183"/>
      <c r="J292" s="183">
        <f t="shared" si="174"/>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175"/>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176"/>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177"/>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178"/>
        <v>0</v>
      </c>
      <c r="AR292" s="183">
        <f t="shared" si="179"/>
        <v>0</v>
      </c>
    </row>
    <row r="293" spans="2:44">
      <c r="B293" s="181" t="s">
        <v>902</v>
      </c>
      <c r="C293" s="182" t="s">
        <v>903</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172"/>
        <v>0</v>
      </c>
      <c r="G293" s="183"/>
      <c r="H293" s="183">
        <f t="shared" si="173"/>
        <v>0</v>
      </c>
      <c r="I293" s="183"/>
      <c r="J293" s="183">
        <f t="shared" si="174"/>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175"/>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176"/>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177"/>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178"/>
        <v>0</v>
      </c>
      <c r="AR293" s="183">
        <f t="shared" si="179"/>
        <v>0</v>
      </c>
    </row>
    <row r="294" spans="2:44">
      <c r="B294" s="181" t="s">
        <v>904</v>
      </c>
      <c r="C294" s="182" t="s">
        <v>905</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172"/>
        <v>0</v>
      </c>
      <c r="G294" s="183"/>
      <c r="H294" s="183">
        <f t="shared" si="173"/>
        <v>0</v>
      </c>
      <c r="I294" s="183"/>
      <c r="J294" s="183">
        <f t="shared" si="174"/>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175"/>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176"/>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177"/>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178"/>
        <v>0</v>
      </c>
      <c r="AR294" s="183">
        <f t="shared" si="179"/>
        <v>0</v>
      </c>
    </row>
    <row r="295" spans="2:44">
      <c r="B295" s="181" t="s">
        <v>906</v>
      </c>
      <c r="C295" s="182" t="s">
        <v>907</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172"/>
        <v>0</v>
      </c>
      <c r="G295" s="183"/>
      <c r="H295" s="183">
        <f t="shared" si="173"/>
        <v>0</v>
      </c>
      <c r="I295" s="183"/>
      <c r="J295" s="183">
        <f t="shared" si="174"/>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175"/>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176"/>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177"/>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178"/>
        <v>0</v>
      </c>
      <c r="AR295" s="183">
        <f t="shared" si="179"/>
        <v>0</v>
      </c>
    </row>
    <row r="296" spans="2:44">
      <c r="B296" s="181" t="s">
        <v>908</v>
      </c>
      <c r="C296" s="182" t="s">
        <v>909</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172"/>
        <v>0</v>
      </c>
      <c r="G296" s="183"/>
      <c r="H296" s="183">
        <f t="shared" si="173"/>
        <v>0</v>
      </c>
      <c r="I296" s="183"/>
      <c r="J296" s="183">
        <f t="shared" si="174"/>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175"/>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176"/>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177"/>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178"/>
        <v>0</v>
      </c>
      <c r="AR296" s="183">
        <f t="shared" si="179"/>
        <v>0</v>
      </c>
    </row>
    <row r="297" spans="2:44">
      <c r="B297" s="181" t="s">
        <v>910</v>
      </c>
      <c r="C297" s="182" t="s">
        <v>911</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172"/>
        <v>0</v>
      </c>
      <c r="G297" s="183"/>
      <c r="H297" s="183">
        <f t="shared" si="173"/>
        <v>0</v>
      </c>
      <c r="I297" s="183"/>
      <c r="J297" s="183">
        <f t="shared" si="174"/>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175"/>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176"/>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177"/>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178"/>
        <v>0</v>
      </c>
      <c r="AR297" s="183">
        <f t="shared" si="179"/>
        <v>0</v>
      </c>
    </row>
    <row r="298" spans="2:44">
      <c r="B298" s="181" t="s">
        <v>912</v>
      </c>
      <c r="C298" s="182" t="s">
        <v>913</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172"/>
        <v>0</v>
      </c>
      <c r="G298" s="183"/>
      <c r="H298" s="183">
        <f t="shared" si="173"/>
        <v>0</v>
      </c>
      <c r="I298" s="183"/>
      <c r="J298" s="183">
        <f t="shared" si="174"/>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175"/>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176"/>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177"/>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178"/>
        <v>0</v>
      </c>
      <c r="AR298" s="183">
        <f t="shared" si="179"/>
        <v>0</v>
      </c>
    </row>
    <row r="299" spans="2:44">
      <c r="B299" s="181" t="s">
        <v>914</v>
      </c>
      <c r="C299" s="182" t="s">
        <v>915</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172"/>
        <v>0</v>
      </c>
      <c r="G299" s="183"/>
      <c r="H299" s="183">
        <f t="shared" si="173"/>
        <v>0</v>
      </c>
      <c r="I299" s="183"/>
      <c r="J299" s="183">
        <f t="shared" si="174"/>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175"/>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176"/>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177"/>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178"/>
        <v>0</v>
      </c>
      <c r="AR299" s="183">
        <f t="shared" si="179"/>
        <v>0</v>
      </c>
    </row>
    <row r="300" spans="2:44">
      <c r="B300" s="181" t="s">
        <v>916</v>
      </c>
      <c r="C300" s="182" t="s">
        <v>917</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172"/>
        <v>0</v>
      </c>
      <c r="G300" s="183"/>
      <c r="H300" s="183">
        <f t="shared" si="173"/>
        <v>0</v>
      </c>
      <c r="I300" s="183"/>
      <c r="J300" s="183">
        <f t="shared" si="174"/>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175"/>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176"/>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177"/>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178"/>
        <v>0</v>
      </c>
      <c r="AR300" s="183">
        <f t="shared" si="179"/>
        <v>0</v>
      </c>
    </row>
    <row r="301" spans="2:44">
      <c r="B301" s="181" t="s">
        <v>918</v>
      </c>
      <c r="C301" s="182" t="s">
        <v>919</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ref="F301:F332" si="180">D301+E301</f>
        <v>0</v>
      </c>
      <c r="G301" s="183"/>
      <c r="H301" s="183">
        <f t="shared" ref="H301:H332" si="181">F301-G301</f>
        <v>0</v>
      </c>
      <c r="I301" s="183"/>
      <c r="J301" s="183">
        <f t="shared" ref="J301:J332" si="182">F301-I301</f>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ref="AE301:AE332" si="183">AB301+AC301+AD301</f>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ref="AI301:AI332" si="184">AF301+AG301+AH301</f>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ref="AM301:AM332" si="185">AJ301+AK301+AL301</f>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ref="AQ301:AQ332" si="186">AN301+AO301+AP301</f>
        <v>0</v>
      </c>
      <c r="AR301" s="183">
        <f t="shared" ref="AR301:AR332" si="187">AE301+AI301+AM301+AQ301</f>
        <v>0</v>
      </c>
    </row>
    <row r="302" spans="2:44">
      <c r="B302" s="181" t="s">
        <v>920</v>
      </c>
      <c r="C302" s="182" t="s">
        <v>921</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180"/>
        <v>0</v>
      </c>
      <c r="G302" s="183"/>
      <c r="H302" s="183">
        <f t="shared" si="181"/>
        <v>0</v>
      </c>
      <c r="I302" s="183"/>
      <c r="J302" s="183">
        <f t="shared" si="182"/>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183"/>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184"/>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185"/>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186"/>
        <v>0</v>
      </c>
      <c r="AR302" s="183">
        <f t="shared" si="187"/>
        <v>0</v>
      </c>
    </row>
    <row r="303" spans="2:44">
      <c r="B303" s="181" t="s">
        <v>922</v>
      </c>
      <c r="C303" s="182" t="s">
        <v>923</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180"/>
        <v>0</v>
      </c>
      <c r="G303" s="183"/>
      <c r="H303" s="183">
        <f t="shared" si="181"/>
        <v>0</v>
      </c>
      <c r="I303" s="183"/>
      <c r="J303" s="183">
        <f t="shared" si="182"/>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183"/>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184"/>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185"/>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186"/>
        <v>0</v>
      </c>
      <c r="AR303" s="183">
        <f t="shared" si="187"/>
        <v>0</v>
      </c>
    </row>
    <row r="304" spans="2:44">
      <c r="B304" s="181" t="s">
        <v>924</v>
      </c>
      <c r="C304" s="182" t="s">
        <v>925</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180"/>
        <v>0</v>
      </c>
      <c r="G304" s="183"/>
      <c r="H304" s="183">
        <f t="shared" si="181"/>
        <v>0</v>
      </c>
      <c r="I304" s="183"/>
      <c r="J304" s="183">
        <f t="shared" si="182"/>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183"/>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184"/>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185"/>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186"/>
        <v>0</v>
      </c>
      <c r="AR304" s="183">
        <f t="shared" si="187"/>
        <v>0</v>
      </c>
    </row>
    <row r="305" spans="2:44">
      <c r="B305" s="181" t="s">
        <v>926</v>
      </c>
      <c r="C305" s="182" t="s">
        <v>927</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180"/>
        <v>0</v>
      </c>
      <c r="G305" s="183"/>
      <c r="H305" s="183">
        <f t="shared" si="181"/>
        <v>0</v>
      </c>
      <c r="I305" s="183"/>
      <c r="J305" s="183">
        <f t="shared" si="182"/>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183"/>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184"/>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185"/>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186"/>
        <v>0</v>
      </c>
      <c r="AR305" s="183">
        <f t="shared" si="187"/>
        <v>0</v>
      </c>
    </row>
    <row r="306" spans="2:44">
      <c r="B306" s="181" t="s">
        <v>928</v>
      </c>
      <c r="C306" s="182" t="s">
        <v>929</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180"/>
        <v>0</v>
      </c>
      <c r="G306" s="183"/>
      <c r="H306" s="183">
        <f t="shared" si="181"/>
        <v>0</v>
      </c>
      <c r="I306" s="183"/>
      <c r="J306" s="183">
        <f t="shared" si="182"/>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183"/>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184"/>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185"/>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186"/>
        <v>0</v>
      </c>
      <c r="AR306" s="183">
        <f t="shared" si="187"/>
        <v>0</v>
      </c>
    </row>
    <row r="307" spans="2:44">
      <c r="B307" s="181" t="s">
        <v>930</v>
      </c>
      <c r="C307" s="182" t="s">
        <v>931</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180"/>
        <v>0</v>
      </c>
      <c r="G307" s="183"/>
      <c r="H307" s="183">
        <f t="shared" si="181"/>
        <v>0</v>
      </c>
      <c r="I307" s="183"/>
      <c r="J307" s="183">
        <f t="shared" si="182"/>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183"/>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184"/>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185"/>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186"/>
        <v>0</v>
      </c>
      <c r="AR307" s="183">
        <f t="shared" si="187"/>
        <v>0</v>
      </c>
    </row>
    <row r="308" spans="2:44">
      <c r="B308" s="181" t="s">
        <v>932</v>
      </c>
      <c r="C308" s="182" t="s">
        <v>933</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180"/>
        <v>0</v>
      </c>
      <c r="G308" s="183"/>
      <c r="H308" s="183">
        <f t="shared" si="181"/>
        <v>0</v>
      </c>
      <c r="I308" s="183"/>
      <c r="J308" s="183">
        <f t="shared" si="182"/>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183"/>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184"/>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185"/>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186"/>
        <v>0</v>
      </c>
      <c r="AR308" s="183">
        <f t="shared" si="187"/>
        <v>0</v>
      </c>
    </row>
    <row r="309" spans="2:44">
      <c r="B309" s="181" t="s">
        <v>934</v>
      </c>
      <c r="C309" s="182" t="s">
        <v>935</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si="180"/>
        <v>0</v>
      </c>
      <c r="G309" s="183"/>
      <c r="H309" s="183">
        <f t="shared" si="181"/>
        <v>0</v>
      </c>
      <c r="I309" s="183"/>
      <c r="J309" s="183">
        <f t="shared" si="182"/>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si="183"/>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si="184"/>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si="185"/>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si="186"/>
        <v>0</v>
      </c>
      <c r="AR309" s="183">
        <f t="shared" si="187"/>
        <v>0</v>
      </c>
    </row>
    <row r="310" spans="2:44">
      <c r="B310" s="181" t="s">
        <v>936</v>
      </c>
      <c r="C310" s="182" t="s">
        <v>937</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180"/>
        <v>0</v>
      </c>
      <c r="G310" s="183"/>
      <c r="H310" s="183">
        <f t="shared" si="181"/>
        <v>0</v>
      </c>
      <c r="I310" s="183"/>
      <c r="J310" s="183">
        <f t="shared" si="182"/>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183"/>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184"/>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185"/>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186"/>
        <v>0</v>
      </c>
      <c r="AR310" s="183">
        <f t="shared" si="187"/>
        <v>0</v>
      </c>
    </row>
    <row r="311" spans="2:44">
      <c r="B311" s="181" t="s">
        <v>938</v>
      </c>
      <c r="C311" s="182" t="s">
        <v>939</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180"/>
        <v>0</v>
      </c>
      <c r="G311" s="183"/>
      <c r="H311" s="183">
        <f t="shared" si="181"/>
        <v>0</v>
      </c>
      <c r="I311" s="183"/>
      <c r="J311" s="183">
        <f t="shared" si="182"/>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183"/>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184"/>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185"/>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186"/>
        <v>0</v>
      </c>
      <c r="AR311" s="183">
        <f t="shared" si="187"/>
        <v>0</v>
      </c>
    </row>
    <row r="312" spans="2:44">
      <c r="B312" s="190" t="s">
        <v>326</v>
      </c>
      <c r="C312" s="191" t="s">
        <v>200</v>
      </c>
      <c r="D312" s="192">
        <f>SUM(D313:D326)</f>
        <v>431500</v>
      </c>
      <c r="E312" s="192">
        <f>SUM(E313:E326)</f>
        <v>242200</v>
      </c>
      <c r="F312" s="192">
        <f t="shared" si="180"/>
        <v>673700</v>
      </c>
      <c r="G312" s="192">
        <f>SUM(G313:G326)</f>
        <v>0</v>
      </c>
      <c r="H312" s="192">
        <f t="shared" si="181"/>
        <v>673700</v>
      </c>
      <c r="I312" s="192">
        <f>SUM(I313:I326)</f>
        <v>0</v>
      </c>
      <c r="J312" s="192">
        <f t="shared" si="182"/>
        <v>673700</v>
      </c>
      <c r="K312" s="192">
        <f t="shared" ref="K312:AD312" si="188">SUM(K313:K326)</f>
        <v>0</v>
      </c>
      <c r="L312" s="192">
        <f t="shared" si="188"/>
        <v>0</v>
      </c>
      <c r="M312" s="192">
        <f t="shared" si="188"/>
        <v>131500</v>
      </c>
      <c r="N312" s="192">
        <f t="shared" si="188"/>
        <v>0</v>
      </c>
      <c r="O312" s="192">
        <f t="shared" si="188"/>
        <v>0</v>
      </c>
      <c r="P312" s="192">
        <f>SUM(P313:P326)</f>
        <v>0</v>
      </c>
      <c r="Q312" s="192">
        <f>SUM(Q313:Q326)</f>
        <v>0</v>
      </c>
      <c r="R312" s="192">
        <f t="shared" si="188"/>
        <v>0</v>
      </c>
      <c r="S312" s="192">
        <f t="shared" si="188"/>
        <v>0</v>
      </c>
      <c r="T312" s="192">
        <f>SUM(T313:T326)</f>
        <v>0</v>
      </c>
      <c r="U312" s="192">
        <f t="shared" si="188"/>
        <v>542200</v>
      </c>
      <c r="V312" s="192">
        <f t="shared" si="188"/>
        <v>0</v>
      </c>
      <c r="W312" s="192">
        <f>SUM(W313:W326)</f>
        <v>0</v>
      </c>
      <c r="X312" s="192">
        <f t="shared" si="188"/>
        <v>0</v>
      </c>
      <c r="Y312" s="192">
        <f>SUM(Y313:Y326)</f>
        <v>0</v>
      </c>
      <c r="Z312" s="192">
        <f>SUM(Z313:Z326)</f>
        <v>0</v>
      </c>
      <c r="AA312" s="192">
        <f t="shared" si="188"/>
        <v>0</v>
      </c>
      <c r="AB312" s="192">
        <f t="shared" si="188"/>
        <v>300000</v>
      </c>
      <c r="AC312" s="192">
        <f t="shared" si="188"/>
        <v>373700</v>
      </c>
      <c r="AD312" s="192">
        <f t="shared" si="188"/>
        <v>0</v>
      </c>
      <c r="AE312" s="192">
        <f t="shared" si="183"/>
        <v>673700</v>
      </c>
      <c r="AF312" s="192">
        <f>SUM(AF313:AF326)</f>
        <v>0</v>
      </c>
      <c r="AG312" s="192">
        <f>SUM(AG313:AG326)</f>
        <v>0</v>
      </c>
      <c r="AH312" s="192">
        <f>SUM(AH313:AH326)</f>
        <v>0</v>
      </c>
      <c r="AI312" s="192">
        <f t="shared" si="184"/>
        <v>0</v>
      </c>
      <c r="AJ312" s="192">
        <f>SUM(AJ313:AJ326)</f>
        <v>0</v>
      </c>
      <c r="AK312" s="192">
        <f>SUM(AK313:AK326)</f>
        <v>0</v>
      </c>
      <c r="AL312" s="192">
        <f>SUM(AL313:AL326)</f>
        <v>0</v>
      </c>
      <c r="AM312" s="192">
        <f t="shared" si="185"/>
        <v>0</v>
      </c>
      <c r="AN312" s="192">
        <f>SUM(AN313:AN326)</f>
        <v>0</v>
      </c>
      <c r="AO312" s="192">
        <f>SUM(AO313:AO326)</f>
        <v>0</v>
      </c>
      <c r="AP312" s="192">
        <f>SUM(AP313:AP326)</f>
        <v>0</v>
      </c>
      <c r="AQ312" s="192">
        <f t="shared" si="186"/>
        <v>0</v>
      </c>
      <c r="AR312" s="192">
        <f t="shared" si="187"/>
        <v>673700</v>
      </c>
    </row>
    <row r="313" spans="2:44">
      <c r="B313" s="181" t="s">
        <v>940</v>
      </c>
      <c r="C313" s="182" t="s">
        <v>941</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180"/>
        <v>0</v>
      </c>
      <c r="G313" s="183"/>
      <c r="H313" s="183">
        <f t="shared" si="181"/>
        <v>0</v>
      </c>
      <c r="I313" s="183"/>
      <c r="J313" s="183">
        <f t="shared" si="182"/>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183"/>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184"/>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185"/>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186"/>
        <v>0</v>
      </c>
      <c r="AR313" s="183">
        <f t="shared" si="187"/>
        <v>0</v>
      </c>
    </row>
    <row r="314" spans="2:44">
      <c r="B314" s="181" t="s">
        <v>327</v>
      </c>
      <c r="C314" s="182" t="s">
        <v>942</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180"/>
        <v>0</v>
      </c>
      <c r="G314" s="183"/>
      <c r="H314" s="183">
        <f t="shared" si="181"/>
        <v>0</v>
      </c>
      <c r="I314" s="183"/>
      <c r="J314" s="183">
        <f t="shared" si="182"/>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183"/>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184"/>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185"/>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186"/>
        <v>0</v>
      </c>
      <c r="AR314" s="183">
        <f t="shared" si="187"/>
        <v>0</v>
      </c>
    </row>
    <row r="315" spans="2:44">
      <c r="B315" s="181" t="s">
        <v>943</v>
      </c>
      <c r="C315" s="182" t="s">
        <v>944</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105400</v>
      </c>
      <c r="F315" s="183">
        <f t="shared" si="180"/>
        <v>105400</v>
      </c>
      <c r="G315" s="183"/>
      <c r="H315" s="183">
        <f t="shared" si="181"/>
        <v>105400</v>
      </c>
      <c r="I315" s="183"/>
      <c r="J315" s="183">
        <f t="shared" si="182"/>
        <v>105400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105400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105400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183"/>
        <v>105400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184"/>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185"/>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186"/>
        <v>0</v>
      </c>
      <c r="AR315" s="183">
        <f t="shared" si="187"/>
        <v>105400</v>
      </c>
    </row>
    <row r="316" spans="2:44">
      <c r="B316" s="181" t="s">
        <v>945</v>
      </c>
      <c r="C316" s="182" t="s">
        <v>946</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180"/>
        <v>0</v>
      </c>
      <c r="G316" s="183"/>
      <c r="H316" s="183">
        <f t="shared" si="181"/>
        <v>0</v>
      </c>
      <c r="I316" s="183"/>
      <c r="J316" s="183">
        <f t="shared" si="182"/>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183"/>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184"/>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185"/>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186"/>
        <v>0</v>
      </c>
      <c r="AR316" s="183">
        <f t="shared" si="187"/>
        <v>0</v>
      </c>
    </row>
    <row r="317" spans="2:44">
      <c r="B317" s="181" t="s">
        <v>947</v>
      </c>
      <c r="C317" s="182" t="s">
        <v>948</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180"/>
        <v>0</v>
      </c>
      <c r="G317" s="183"/>
      <c r="H317" s="183">
        <f t="shared" si="181"/>
        <v>0</v>
      </c>
      <c r="I317" s="183"/>
      <c r="J317" s="183">
        <f t="shared" si="182"/>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183"/>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184"/>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185"/>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186"/>
        <v>0</v>
      </c>
      <c r="AR317" s="183">
        <f t="shared" si="187"/>
        <v>0</v>
      </c>
    </row>
    <row r="318" spans="2:44">
      <c r="B318" s="181" t="s">
        <v>949</v>
      </c>
      <c r="C318" s="182" t="s">
        <v>950</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si="180"/>
        <v>0</v>
      </c>
      <c r="G318" s="183"/>
      <c r="H318" s="183">
        <f t="shared" si="181"/>
        <v>0</v>
      </c>
      <c r="I318" s="183"/>
      <c r="J318" s="183">
        <f t="shared" si="182"/>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si="183"/>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si="184"/>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si="185"/>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si="186"/>
        <v>0</v>
      </c>
      <c r="AR318" s="183">
        <f t="shared" si="187"/>
        <v>0</v>
      </c>
    </row>
    <row r="319" spans="2:44">
      <c r="B319" s="181" t="s">
        <v>328</v>
      </c>
      <c r="C319" s="182" t="s">
        <v>951</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180"/>
        <v>0</v>
      </c>
      <c r="G319" s="183"/>
      <c r="H319" s="183">
        <f t="shared" si="181"/>
        <v>0</v>
      </c>
      <c r="I319" s="183"/>
      <c r="J319" s="183">
        <f t="shared" si="182"/>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183"/>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184"/>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185"/>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186"/>
        <v>0</v>
      </c>
      <c r="AR319" s="183">
        <f t="shared" si="187"/>
        <v>0</v>
      </c>
    </row>
    <row r="320" spans="2:44">
      <c r="B320" s="181" t="s">
        <v>952</v>
      </c>
      <c r="C320" s="182" t="s">
        <v>953</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131500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si="180"/>
        <v>131500</v>
      </c>
      <c r="G320" s="183"/>
      <c r="H320" s="183">
        <f t="shared" si="181"/>
        <v>131500</v>
      </c>
      <c r="I320" s="183"/>
      <c r="J320" s="183">
        <f t="shared" si="182"/>
        <v>131500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131500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131500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si="183"/>
        <v>131500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si="184"/>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si="185"/>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si="186"/>
        <v>0</v>
      </c>
      <c r="AR320" s="183">
        <f t="shared" si="187"/>
        <v>131500</v>
      </c>
    </row>
    <row r="321" spans="2:44">
      <c r="B321" s="181" t="s">
        <v>954</v>
      </c>
      <c r="C321" s="182" t="s">
        <v>955</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180"/>
        <v>0</v>
      </c>
      <c r="G321" s="183"/>
      <c r="H321" s="183">
        <f t="shared" si="181"/>
        <v>0</v>
      </c>
      <c r="I321" s="183"/>
      <c r="J321" s="183">
        <f t="shared" si="182"/>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183"/>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184"/>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185"/>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186"/>
        <v>0</v>
      </c>
      <c r="AR321" s="183">
        <f t="shared" si="187"/>
        <v>0</v>
      </c>
    </row>
    <row r="322" spans="2:44">
      <c r="B322" s="181" t="s">
        <v>956</v>
      </c>
      <c r="C322" s="182" t="s">
        <v>957</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136800</v>
      </c>
      <c r="F322" s="183">
        <f t="shared" si="180"/>
        <v>436800</v>
      </c>
      <c r="G322" s="183"/>
      <c r="H322" s="183">
        <f t="shared" si="181"/>
        <v>436800</v>
      </c>
      <c r="I322" s="183"/>
      <c r="J322" s="183">
        <f t="shared" si="182"/>
        <v>436800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436800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136800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183"/>
        <v>436800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184"/>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185"/>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186"/>
        <v>0</v>
      </c>
      <c r="AR322" s="183">
        <f t="shared" si="187"/>
        <v>436800</v>
      </c>
    </row>
    <row r="323" spans="2:44">
      <c r="B323" s="181" t="s">
        <v>958</v>
      </c>
      <c r="C323" s="182" t="s">
        <v>959</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180"/>
        <v>0</v>
      </c>
      <c r="G323" s="183"/>
      <c r="H323" s="183">
        <f t="shared" si="181"/>
        <v>0</v>
      </c>
      <c r="I323" s="183"/>
      <c r="J323" s="183">
        <f t="shared" si="182"/>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183"/>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184"/>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185"/>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186"/>
        <v>0</v>
      </c>
      <c r="AR323" s="183">
        <f t="shared" si="187"/>
        <v>0</v>
      </c>
    </row>
    <row r="324" spans="2:44">
      <c r="B324" s="181" t="s">
        <v>960</v>
      </c>
      <c r="C324" s="182" t="s">
        <v>961</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180"/>
        <v>0</v>
      </c>
      <c r="G324" s="183"/>
      <c r="H324" s="183">
        <f t="shared" si="181"/>
        <v>0</v>
      </c>
      <c r="I324" s="183"/>
      <c r="J324" s="183">
        <f t="shared" si="182"/>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183"/>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184"/>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185"/>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186"/>
        <v>0</v>
      </c>
      <c r="AR324" s="183">
        <f t="shared" si="187"/>
        <v>0</v>
      </c>
    </row>
    <row r="325" spans="2:44">
      <c r="B325" s="181" t="s">
        <v>962</v>
      </c>
      <c r="C325" s="182" t="s">
        <v>963</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si="180"/>
        <v>0</v>
      </c>
      <c r="G325" s="183"/>
      <c r="H325" s="183">
        <f t="shared" si="181"/>
        <v>0</v>
      </c>
      <c r="I325" s="183"/>
      <c r="J325" s="183">
        <f t="shared" si="182"/>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si="183"/>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si="184"/>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si="185"/>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si="186"/>
        <v>0</v>
      </c>
      <c r="AR325" s="183">
        <f t="shared" si="187"/>
        <v>0</v>
      </c>
    </row>
    <row r="326" spans="2:44">
      <c r="B326" s="181" t="s">
        <v>964</v>
      </c>
      <c r="C326" s="182" t="s">
        <v>965</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si="180"/>
        <v>0</v>
      </c>
      <c r="G326" s="183"/>
      <c r="H326" s="183">
        <f t="shared" si="181"/>
        <v>0</v>
      </c>
      <c r="I326" s="183"/>
      <c r="J326" s="183">
        <f t="shared" si="182"/>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si="183"/>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si="184"/>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si="185"/>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si="186"/>
        <v>0</v>
      </c>
      <c r="AR326" s="183">
        <f t="shared" si="187"/>
        <v>0</v>
      </c>
    </row>
    <row r="327" spans="2:44">
      <c r="B327" s="178" t="s">
        <v>330</v>
      </c>
      <c r="C327" s="179" t="s">
        <v>202</v>
      </c>
      <c r="D327" s="180">
        <f>D328+D345+D383+D389</f>
        <v>0</v>
      </c>
      <c r="E327" s="180">
        <f>E328+E345+E383+E389</f>
        <v>0</v>
      </c>
      <c r="F327" s="180">
        <f t="shared" si="180"/>
        <v>0</v>
      </c>
      <c r="G327" s="180">
        <f>G328+G345+G383+G389</f>
        <v>0</v>
      </c>
      <c r="H327" s="180">
        <f t="shared" si="181"/>
        <v>0</v>
      </c>
      <c r="I327" s="180">
        <f>I328+I345+I383+I389</f>
        <v>0</v>
      </c>
      <c r="J327" s="180">
        <f t="shared" si="182"/>
        <v>0</v>
      </c>
      <c r="K327" s="180">
        <f t="shared" ref="K327:AD327" si="189">K328+K345+K383+K389</f>
        <v>0</v>
      </c>
      <c r="L327" s="180">
        <f t="shared" si="189"/>
        <v>0</v>
      </c>
      <c r="M327" s="180">
        <f t="shared" si="189"/>
        <v>0</v>
      </c>
      <c r="N327" s="180">
        <f t="shared" si="189"/>
        <v>0</v>
      </c>
      <c r="O327" s="180">
        <f t="shared" si="189"/>
        <v>0</v>
      </c>
      <c r="P327" s="180">
        <f t="shared" si="189"/>
        <v>0</v>
      </c>
      <c r="Q327" s="180">
        <f t="shared" si="189"/>
        <v>0</v>
      </c>
      <c r="R327" s="180">
        <f t="shared" si="189"/>
        <v>0</v>
      </c>
      <c r="S327" s="180">
        <f t="shared" si="189"/>
        <v>0</v>
      </c>
      <c r="T327" s="180">
        <f>T328+T345+T383+T389</f>
        <v>0</v>
      </c>
      <c r="U327" s="180">
        <f t="shared" si="189"/>
        <v>0</v>
      </c>
      <c r="V327" s="180">
        <f t="shared" si="189"/>
        <v>0</v>
      </c>
      <c r="W327" s="180">
        <f t="shared" si="189"/>
        <v>0</v>
      </c>
      <c r="X327" s="180">
        <f t="shared" si="189"/>
        <v>0</v>
      </c>
      <c r="Y327" s="180">
        <f>Y328+Y345+Y383+Y389</f>
        <v>0</v>
      </c>
      <c r="Z327" s="180">
        <f>Z328+Z345+Z383+Z389</f>
        <v>0</v>
      </c>
      <c r="AA327" s="180">
        <f t="shared" si="189"/>
        <v>0</v>
      </c>
      <c r="AB327" s="180">
        <f t="shared" si="189"/>
        <v>0</v>
      </c>
      <c r="AC327" s="180">
        <f t="shared" si="189"/>
        <v>0</v>
      </c>
      <c r="AD327" s="180">
        <f t="shared" si="189"/>
        <v>0</v>
      </c>
      <c r="AE327" s="180">
        <f t="shared" si="183"/>
        <v>0</v>
      </c>
      <c r="AF327" s="180">
        <f>AF328+AF345+AF383+AF389</f>
        <v>0</v>
      </c>
      <c r="AG327" s="180">
        <f>AG328+AG345+AG383+AG389</f>
        <v>0</v>
      </c>
      <c r="AH327" s="180">
        <f>AH328+AH345+AH383+AH389</f>
        <v>0</v>
      </c>
      <c r="AI327" s="180">
        <f t="shared" si="184"/>
        <v>0</v>
      </c>
      <c r="AJ327" s="180">
        <f>AJ328+AJ345+AJ383+AJ389</f>
        <v>0</v>
      </c>
      <c r="AK327" s="180">
        <f>AK328+AK345+AK383+AK389</f>
        <v>0</v>
      </c>
      <c r="AL327" s="180">
        <f>AL328+AL345+AL383+AL389</f>
        <v>0</v>
      </c>
      <c r="AM327" s="180">
        <f t="shared" si="185"/>
        <v>0</v>
      </c>
      <c r="AN327" s="180">
        <f>AN328+AN345+AN383+AN389</f>
        <v>0</v>
      </c>
      <c r="AO327" s="180">
        <f>AO328+AO345+AO383+AO389</f>
        <v>0</v>
      </c>
      <c r="AP327" s="180">
        <f>AP328+AP345+AP383+AP389</f>
        <v>0</v>
      </c>
      <c r="AQ327" s="180">
        <f t="shared" si="186"/>
        <v>0</v>
      </c>
      <c r="AR327" s="180">
        <f t="shared" si="187"/>
        <v>0</v>
      </c>
    </row>
    <row r="328" spans="2:44">
      <c r="B328" s="190" t="s">
        <v>331</v>
      </c>
      <c r="C328" s="191" t="s">
        <v>203</v>
      </c>
      <c r="D328" s="192">
        <f>SUM(D329:D344)</f>
        <v>0</v>
      </c>
      <c r="E328" s="192">
        <f>SUM(E329:E344)</f>
        <v>0</v>
      </c>
      <c r="F328" s="192">
        <f t="shared" si="180"/>
        <v>0</v>
      </c>
      <c r="G328" s="192">
        <f>SUM(G329:G344)</f>
        <v>0</v>
      </c>
      <c r="H328" s="192">
        <f t="shared" si="181"/>
        <v>0</v>
      </c>
      <c r="I328" s="192">
        <f>SUM(I329:I344)</f>
        <v>0</v>
      </c>
      <c r="J328" s="192">
        <f t="shared" si="182"/>
        <v>0</v>
      </c>
      <c r="K328" s="192">
        <f t="shared" ref="K328:AD328" si="190">SUM(K329:K344)</f>
        <v>0</v>
      </c>
      <c r="L328" s="192">
        <f t="shared" si="190"/>
        <v>0</v>
      </c>
      <c r="M328" s="192">
        <f t="shared" si="190"/>
        <v>0</v>
      </c>
      <c r="N328" s="192">
        <f t="shared" si="190"/>
        <v>0</v>
      </c>
      <c r="O328" s="192">
        <f t="shared" si="190"/>
        <v>0</v>
      </c>
      <c r="P328" s="192">
        <f t="shared" si="190"/>
        <v>0</v>
      </c>
      <c r="Q328" s="192">
        <f t="shared" si="190"/>
        <v>0</v>
      </c>
      <c r="R328" s="192">
        <f t="shared" si="190"/>
        <v>0</v>
      </c>
      <c r="S328" s="192">
        <f t="shared" si="190"/>
        <v>0</v>
      </c>
      <c r="T328" s="192">
        <f>SUM(T329:T344)</f>
        <v>0</v>
      </c>
      <c r="U328" s="192">
        <f t="shared" si="190"/>
        <v>0</v>
      </c>
      <c r="V328" s="192">
        <f t="shared" si="190"/>
        <v>0</v>
      </c>
      <c r="W328" s="192">
        <f t="shared" si="190"/>
        <v>0</v>
      </c>
      <c r="X328" s="192">
        <f t="shared" si="190"/>
        <v>0</v>
      </c>
      <c r="Y328" s="192">
        <f>SUM(Y329:Y344)</f>
        <v>0</v>
      </c>
      <c r="Z328" s="192">
        <f>SUM(Z329:Z344)</f>
        <v>0</v>
      </c>
      <c r="AA328" s="192">
        <f t="shared" si="190"/>
        <v>0</v>
      </c>
      <c r="AB328" s="192">
        <f t="shared" si="190"/>
        <v>0</v>
      </c>
      <c r="AC328" s="192">
        <f t="shared" si="190"/>
        <v>0</v>
      </c>
      <c r="AD328" s="192">
        <f t="shared" si="190"/>
        <v>0</v>
      </c>
      <c r="AE328" s="192">
        <f t="shared" si="183"/>
        <v>0</v>
      </c>
      <c r="AF328" s="192">
        <f>SUM(AF329:AF344)</f>
        <v>0</v>
      </c>
      <c r="AG328" s="192">
        <f>SUM(AG329:AG344)</f>
        <v>0</v>
      </c>
      <c r="AH328" s="192">
        <f>SUM(AH329:AH344)</f>
        <v>0</v>
      </c>
      <c r="AI328" s="192">
        <f t="shared" si="184"/>
        <v>0</v>
      </c>
      <c r="AJ328" s="192">
        <f>SUM(AJ329:AJ344)</f>
        <v>0</v>
      </c>
      <c r="AK328" s="192">
        <f>SUM(AK329:AK344)</f>
        <v>0</v>
      </c>
      <c r="AL328" s="192">
        <f>SUM(AL329:AL344)</f>
        <v>0</v>
      </c>
      <c r="AM328" s="192">
        <f t="shared" si="185"/>
        <v>0</v>
      </c>
      <c r="AN328" s="192">
        <f>SUM(AN329:AN344)</f>
        <v>0</v>
      </c>
      <c r="AO328" s="192">
        <f>SUM(AO329:AO344)</f>
        <v>0</v>
      </c>
      <c r="AP328" s="192">
        <f>SUM(AP329:AP344)</f>
        <v>0</v>
      </c>
      <c r="AQ328" s="192">
        <f t="shared" si="186"/>
        <v>0</v>
      </c>
      <c r="AR328" s="192">
        <f t="shared" si="187"/>
        <v>0</v>
      </c>
    </row>
    <row r="329" spans="2:44">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180"/>
        <v>0</v>
      </c>
      <c r="G329" s="183"/>
      <c r="H329" s="183">
        <f t="shared" si="181"/>
        <v>0</v>
      </c>
      <c r="I329" s="183"/>
      <c r="J329" s="183">
        <f t="shared" si="182"/>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183"/>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184"/>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185"/>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186"/>
        <v>0</v>
      </c>
      <c r="AR329" s="183">
        <f t="shared" si="187"/>
        <v>0</v>
      </c>
    </row>
    <row r="330" spans="2:44">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 t="shared" si="180"/>
        <v>0</v>
      </c>
      <c r="G330" s="183"/>
      <c r="H330" s="183">
        <f t="shared" si="181"/>
        <v>0</v>
      </c>
      <c r="I330" s="183"/>
      <c r="J330" s="183">
        <f t="shared" si="182"/>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 t="shared" si="183"/>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 t="shared" si="184"/>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 t="shared" si="185"/>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 t="shared" si="186"/>
        <v>0</v>
      </c>
      <c r="AR330" s="183">
        <f t="shared" si="187"/>
        <v>0</v>
      </c>
    </row>
    <row r="331" spans="2:44">
      <c r="B331" s="181" t="s">
        <v>966</v>
      </c>
      <c r="C331" s="182" t="s">
        <v>967</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 t="shared" si="180"/>
        <v>0</v>
      </c>
      <c r="G331" s="183"/>
      <c r="H331" s="183">
        <f t="shared" si="181"/>
        <v>0</v>
      </c>
      <c r="I331" s="183"/>
      <c r="J331" s="183">
        <f t="shared" si="182"/>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 t="shared" si="183"/>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 t="shared" si="184"/>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 t="shared" si="185"/>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 t="shared" si="186"/>
        <v>0</v>
      </c>
      <c r="AR331" s="183">
        <f t="shared" si="187"/>
        <v>0</v>
      </c>
    </row>
    <row r="332" spans="2:44">
      <c r="B332" s="181" t="s">
        <v>968</v>
      </c>
      <c r="C332" s="182" t="s">
        <v>969</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si="180"/>
        <v>0</v>
      </c>
      <c r="G332" s="183"/>
      <c r="H332" s="183">
        <f t="shared" si="181"/>
        <v>0</v>
      </c>
      <c r="I332" s="183"/>
      <c r="J332" s="183">
        <f t="shared" si="182"/>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si="183"/>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si="184"/>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si="185"/>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si="186"/>
        <v>0</v>
      </c>
      <c r="AR332" s="183">
        <f t="shared" si="187"/>
        <v>0</v>
      </c>
    </row>
    <row r="333" spans="2:44">
      <c r="B333" s="181" t="s">
        <v>970</v>
      </c>
      <c r="C333" s="182" t="s">
        <v>971</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ref="F333:F362" si="191">D333+E333</f>
        <v>0</v>
      </c>
      <c r="G333" s="183"/>
      <c r="H333" s="183">
        <f t="shared" ref="H333:H362" si="192">F333-G333</f>
        <v>0</v>
      </c>
      <c r="I333" s="183"/>
      <c r="J333" s="183">
        <f t="shared" ref="J333:J362" si="193">F333-I333</f>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ref="AE333:AE362" si="194">AB333+AC333+AD333</f>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ref="AI333:AI362" si="195">AF333+AG333+AH333</f>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ref="AM333:AM362" si="196">AJ333+AK333+AL333</f>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ref="AQ333:AQ362" si="197">AN333+AO333+AP333</f>
        <v>0</v>
      </c>
      <c r="AR333" s="183">
        <f t="shared" ref="AR333:AR362" si="198">AE333+AI333+AM333+AQ333</f>
        <v>0</v>
      </c>
    </row>
    <row r="334" spans="2:44">
      <c r="B334" s="181" t="s">
        <v>972</v>
      </c>
      <c r="C334" s="182" t="s">
        <v>973</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191"/>
        <v>0</v>
      </c>
      <c r="G334" s="183"/>
      <c r="H334" s="183">
        <f t="shared" si="192"/>
        <v>0</v>
      </c>
      <c r="I334" s="183"/>
      <c r="J334" s="183">
        <f t="shared" si="193"/>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194"/>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195"/>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196"/>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197"/>
        <v>0</v>
      </c>
      <c r="AR334" s="183">
        <f t="shared" si="198"/>
        <v>0</v>
      </c>
    </row>
    <row r="335" spans="2:44">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 t="shared" si="191"/>
        <v>0</v>
      </c>
      <c r="G335" s="183"/>
      <c r="H335" s="183">
        <f t="shared" si="192"/>
        <v>0</v>
      </c>
      <c r="I335" s="183"/>
      <c r="J335" s="183">
        <f t="shared" si="193"/>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 t="shared" si="194"/>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 t="shared" si="195"/>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 t="shared" si="196"/>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 t="shared" si="197"/>
        <v>0</v>
      </c>
      <c r="AR335" s="183">
        <f t="shared" si="198"/>
        <v>0</v>
      </c>
    </row>
    <row r="336" spans="2:44">
      <c r="B336" s="181" t="s">
        <v>974</v>
      </c>
      <c r="C336" s="182" t="s">
        <v>975</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si="191"/>
        <v>0</v>
      </c>
      <c r="G336" s="183"/>
      <c r="H336" s="183">
        <f t="shared" si="192"/>
        <v>0</v>
      </c>
      <c r="I336" s="183"/>
      <c r="J336" s="183">
        <f t="shared" si="193"/>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si="194"/>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si="195"/>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si="196"/>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si="197"/>
        <v>0</v>
      </c>
      <c r="AR336" s="183">
        <f t="shared" si="198"/>
        <v>0</v>
      </c>
    </row>
    <row r="337" spans="2:44">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191"/>
        <v>0</v>
      </c>
      <c r="G337" s="183"/>
      <c r="H337" s="183">
        <f t="shared" si="192"/>
        <v>0</v>
      </c>
      <c r="I337" s="183"/>
      <c r="J337" s="183">
        <f t="shared" si="193"/>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194"/>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195"/>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196"/>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197"/>
        <v>0</v>
      </c>
      <c r="AR337" s="183">
        <f t="shared" si="198"/>
        <v>0</v>
      </c>
    </row>
    <row r="338" spans="2:44">
      <c r="B338" s="181" t="s">
        <v>976</v>
      </c>
      <c r="C338" s="182" t="s">
        <v>977</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 t="shared" si="191"/>
        <v>0</v>
      </c>
      <c r="G338" s="183"/>
      <c r="H338" s="183">
        <f t="shared" si="192"/>
        <v>0</v>
      </c>
      <c r="I338" s="183"/>
      <c r="J338" s="183">
        <f t="shared" si="193"/>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 t="shared" si="194"/>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 t="shared" si="195"/>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 t="shared" si="196"/>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 t="shared" si="197"/>
        <v>0</v>
      </c>
      <c r="AR338" s="183">
        <f t="shared" si="198"/>
        <v>0</v>
      </c>
    </row>
    <row r="339" spans="2:44">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 t="shared" si="191"/>
        <v>0</v>
      </c>
      <c r="G339" s="183"/>
      <c r="H339" s="183">
        <f t="shared" si="192"/>
        <v>0</v>
      </c>
      <c r="I339" s="183"/>
      <c r="J339" s="183">
        <f t="shared" si="193"/>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 t="shared" si="194"/>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 t="shared" si="195"/>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 t="shared" si="196"/>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 t="shared" si="197"/>
        <v>0</v>
      </c>
      <c r="AR339" s="183">
        <f t="shared" si="198"/>
        <v>0</v>
      </c>
    </row>
    <row r="340" spans="2:44">
      <c r="B340" s="181" t="s">
        <v>978</v>
      </c>
      <c r="C340" s="182" t="s">
        <v>979</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si="191"/>
        <v>0</v>
      </c>
      <c r="G340" s="183"/>
      <c r="H340" s="183">
        <f t="shared" si="192"/>
        <v>0</v>
      </c>
      <c r="I340" s="183"/>
      <c r="J340" s="183">
        <f t="shared" si="193"/>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si="194"/>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si="195"/>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si="196"/>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si="197"/>
        <v>0</v>
      </c>
      <c r="AR340" s="183">
        <f t="shared" si="198"/>
        <v>0</v>
      </c>
    </row>
    <row r="341" spans="2:44">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 t="shared" si="191"/>
        <v>0</v>
      </c>
      <c r="G341" s="183"/>
      <c r="H341" s="183">
        <f t="shared" si="192"/>
        <v>0</v>
      </c>
      <c r="I341" s="183"/>
      <c r="J341" s="183">
        <f t="shared" si="193"/>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 t="shared" si="194"/>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 t="shared" si="195"/>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 t="shared" si="196"/>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 t="shared" si="197"/>
        <v>0</v>
      </c>
      <c r="AR341" s="183">
        <f t="shared" si="198"/>
        <v>0</v>
      </c>
    </row>
    <row r="342" spans="2:44">
      <c r="B342" s="181" t="s">
        <v>980</v>
      </c>
      <c r="C342" s="182" t="s">
        <v>981</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 t="shared" si="191"/>
        <v>0</v>
      </c>
      <c r="G342" s="183"/>
      <c r="H342" s="183">
        <f t="shared" si="192"/>
        <v>0</v>
      </c>
      <c r="I342" s="183"/>
      <c r="J342" s="183">
        <f t="shared" si="193"/>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 t="shared" si="194"/>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 t="shared" si="195"/>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 t="shared" si="196"/>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 t="shared" si="197"/>
        <v>0</v>
      </c>
      <c r="AR342" s="183">
        <f t="shared" si="198"/>
        <v>0</v>
      </c>
    </row>
    <row r="343" spans="2:44">
      <c r="B343" s="181" t="s">
        <v>982</v>
      </c>
      <c r="C343" s="182" t="s">
        <v>983</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si="191"/>
        <v>0</v>
      </c>
      <c r="G343" s="183"/>
      <c r="H343" s="183">
        <f t="shared" si="192"/>
        <v>0</v>
      </c>
      <c r="I343" s="183"/>
      <c r="J343" s="183">
        <f t="shared" si="193"/>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si="194"/>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si="195"/>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si="196"/>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si="197"/>
        <v>0</v>
      </c>
      <c r="AR343" s="183">
        <f t="shared" si="198"/>
        <v>0</v>
      </c>
    </row>
    <row r="344" spans="2:44">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 t="shared" si="191"/>
        <v>0</v>
      </c>
      <c r="G344" s="183"/>
      <c r="H344" s="183">
        <f t="shared" si="192"/>
        <v>0</v>
      </c>
      <c r="I344" s="183"/>
      <c r="J344" s="183">
        <f t="shared" si="193"/>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 t="shared" si="194"/>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 t="shared" si="195"/>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 t="shared" si="196"/>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 t="shared" si="197"/>
        <v>0</v>
      </c>
      <c r="AR344" s="183">
        <f t="shared" si="198"/>
        <v>0</v>
      </c>
    </row>
    <row r="345" spans="2:44">
      <c r="B345" s="190" t="s">
        <v>334</v>
      </c>
      <c r="C345" s="191" t="s">
        <v>206</v>
      </c>
      <c r="D345" s="192">
        <f>SUM(D346:D382)</f>
        <v>0</v>
      </c>
      <c r="E345" s="192">
        <f>SUM(E346:E382)</f>
        <v>0</v>
      </c>
      <c r="F345" s="192">
        <f t="shared" si="191"/>
        <v>0</v>
      </c>
      <c r="G345" s="192">
        <f>SUM(G346:G382)</f>
        <v>0</v>
      </c>
      <c r="H345" s="192">
        <f t="shared" si="192"/>
        <v>0</v>
      </c>
      <c r="I345" s="192">
        <f>SUM(I346:I382)</f>
        <v>0</v>
      </c>
      <c r="J345" s="192">
        <f t="shared" si="193"/>
        <v>0</v>
      </c>
      <c r="K345" s="192">
        <f t="shared" ref="K345:AD345" si="199">SUM(K346:K382)</f>
        <v>0</v>
      </c>
      <c r="L345" s="192">
        <f t="shared" si="199"/>
        <v>0</v>
      </c>
      <c r="M345" s="192">
        <f t="shared" si="199"/>
        <v>0</v>
      </c>
      <c r="N345" s="192">
        <f t="shared" si="199"/>
        <v>0</v>
      </c>
      <c r="O345" s="192">
        <f t="shared" si="199"/>
        <v>0</v>
      </c>
      <c r="P345" s="192">
        <f t="shared" si="199"/>
        <v>0</v>
      </c>
      <c r="Q345" s="192">
        <f t="shared" si="199"/>
        <v>0</v>
      </c>
      <c r="R345" s="192">
        <f t="shared" si="199"/>
        <v>0</v>
      </c>
      <c r="S345" s="192">
        <f t="shared" si="199"/>
        <v>0</v>
      </c>
      <c r="T345" s="192">
        <f>SUM(T346:T382)</f>
        <v>0</v>
      </c>
      <c r="U345" s="192">
        <f t="shared" si="199"/>
        <v>0</v>
      </c>
      <c r="V345" s="192">
        <f t="shared" si="199"/>
        <v>0</v>
      </c>
      <c r="W345" s="192">
        <f t="shared" si="199"/>
        <v>0</v>
      </c>
      <c r="X345" s="192">
        <f t="shared" si="199"/>
        <v>0</v>
      </c>
      <c r="Y345" s="192">
        <f>SUM(Y346:Y382)</f>
        <v>0</v>
      </c>
      <c r="Z345" s="192">
        <f>SUM(Z346:Z382)</f>
        <v>0</v>
      </c>
      <c r="AA345" s="192">
        <f t="shared" si="199"/>
        <v>0</v>
      </c>
      <c r="AB345" s="192">
        <f t="shared" si="199"/>
        <v>0</v>
      </c>
      <c r="AC345" s="192">
        <f t="shared" si="199"/>
        <v>0</v>
      </c>
      <c r="AD345" s="192">
        <f t="shared" si="199"/>
        <v>0</v>
      </c>
      <c r="AE345" s="192">
        <f t="shared" si="194"/>
        <v>0</v>
      </c>
      <c r="AF345" s="192">
        <f>SUM(AF346:AF382)</f>
        <v>0</v>
      </c>
      <c r="AG345" s="192">
        <f>SUM(AG346:AG382)</f>
        <v>0</v>
      </c>
      <c r="AH345" s="192">
        <f>SUM(AH346:AH382)</f>
        <v>0</v>
      </c>
      <c r="AI345" s="192">
        <f t="shared" si="195"/>
        <v>0</v>
      </c>
      <c r="AJ345" s="192">
        <f>SUM(AJ346:AJ382)</f>
        <v>0</v>
      </c>
      <c r="AK345" s="192">
        <f>SUM(AK346:AK382)</f>
        <v>0</v>
      </c>
      <c r="AL345" s="192">
        <f>SUM(AL346:AL382)</f>
        <v>0</v>
      </c>
      <c r="AM345" s="192">
        <f t="shared" si="196"/>
        <v>0</v>
      </c>
      <c r="AN345" s="192">
        <f>SUM(AN346:AN382)</f>
        <v>0</v>
      </c>
      <c r="AO345" s="192">
        <f>SUM(AO346:AO382)</f>
        <v>0</v>
      </c>
      <c r="AP345" s="192">
        <f>SUM(AP346:AP382)</f>
        <v>0</v>
      </c>
      <c r="AQ345" s="192">
        <f t="shared" si="197"/>
        <v>0</v>
      </c>
      <c r="AR345" s="192">
        <f t="shared" si="198"/>
        <v>0</v>
      </c>
    </row>
    <row r="346" spans="2:44">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191"/>
        <v>0</v>
      </c>
      <c r="G346" s="183"/>
      <c r="H346" s="183">
        <f t="shared" si="192"/>
        <v>0</v>
      </c>
      <c r="I346" s="183"/>
      <c r="J346" s="183">
        <f t="shared" si="193"/>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194"/>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195"/>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196"/>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197"/>
        <v>0</v>
      </c>
      <c r="AR346" s="183">
        <f t="shared" si="198"/>
        <v>0</v>
      </c>
    </row>
    <row r="347" spans="2:44">
      <c r="B347" s="181" t="s">
        <v>984</v>
      </c>
      <c r="C347" s="182" t="s">
        <v>985</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191"/>
        <v>0</v>
      </c>
      <c r="G347" s="183"/>
      <c r="H347" s="183">
        <f t="shared" si="192"/>
        <v>0</v>
      </c>
      <c r="I347" s="183"/>
      <c r="J347" s="183">
        <f t="shared" si="193"/>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194"/>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195"/>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196"/>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197"/>
        <v>0</v>
      </c>
      <c r="AR347" s="183">
        <f t="shared" si="198"/>
        <v>0</v>
      </c>
    </row>
    <row r="348" spans="2:44">
      <c r="B348" s="181" t="s">
        <v>986</v>
      </c>
      <c r="C348" s="182" t="s">
        <v>985</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191"/>
        <v>0</v>
      </c>
      <c r="G348" s="183"/>
      <c r="H348" s="183">
        <f t="shared" si="192"/>
        <v>0</v>
      </c>
      <c r="I348" s="183"/>
      <c r="J348" s="183">
        <f t="shared" si="193"/>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194"/>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195"/>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196"/>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197"/>
        <v>0</v>
      </c>
      <c r="AR348" s="183">
        <f t="shared" si="198"/>
        <v>0</v>
      </c>
    </row>
    <row r="349" spans="2:44">
      <c r="B349" s="181" t="s">
        <v>987</v>
      </c>
      <c r="C349" s="182" t="s">
        <v>988</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191"/>
        <v>0</v>
      </c>
      <c r="G349" s="183"/>
      <c r="H349" s="183">
        <f t="shared" si="192"/>
        <v>0</v>
      </c>
      <c r="I349" s="183"/>
      <c r="J349" s="183">
        <f t="shared" si="193"/>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194"/>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195"/>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196"/>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197"/>
        <v>0</v>
      </c>
      <c r="AR349" s="183">
        <f t="shared" si="198"/>
        <v>0</v>
      </c>
    </row>
    <row r="350" spans="2:44">
      <c r="B350" s="181" t="s">
        <v>989</v>
      </c>
      <c r="C350" s="182" t="s">
        <v>988</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191"/>
        <v>0</v>
      </c>
      <c r="G350" s="183"/>
      <c r="H350" s="183">
        <f t="shared" si="192"/>
        <v>0</v>
      </c>
      <c r="I350" s="183"/>
      <c r="J350" s="183">
        <f t="shared" si="193"/>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194"/>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195"/>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196"/>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197"/>
        <v>0</v>
      </c>
      <c r="AR350" s="183">
        <f t="shared" si="198"/>
        <v>0</v>
      </c>
    </row>
    <row r="351" spans="2:44">
      <c r="B351" s="181" t="s">
        <v>990</v>
      </c>
      <c r="C351" s="182" t="s">
        <v>991</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191"/>
        <v>0</v>
      </c>
      <c r="G351" s="183"/>
      <c r="H351" s="183">
        <f t="shared" si="192"/>
        <v>0</v>
      </c>
      <c r="I351" s="183"/>
      <c r="J351" s="183">
        <f t="shared" si="193"/>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194"/>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195"/>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196"/>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197"/>
        <v>0</v>
      </c>
      <c r="AR351" s="183">
        <f t="shared" si="198"/>
        <v>0</v>
      </c>
    </row>
    <row r="352" spans="2:44">
      <c r="B352" s="181" t="s">
        <v>992</v>
      </c>
      <c r="C352" s="182" t="s">
        <v>993</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191"/>
        <v>0</v>
      </c>
      <c r="G352" s="183"/>
      <c r="H352" s="183">
        <f t="shared" si="192"/>
        <v>0</v>
      </c>
      <c r="I352" s="183"/>
      <c r="J352" s="183">
        <f t="shared" si="193"/>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194"/>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195"/>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196"/>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197"/>
        <v>0</v>
      </c>
      <c r="AR352" s="183">
        <f t="shared" si="198"/>
        <v>0</v>
      </c>
    </row>
    <row r="353" spans="2:44">
      <c r="B353" s="181" t="s">
        <v>994</v>
      </c>
      <c r="C353" s="182" t="s">
        <v>995</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191"/>
        <v>0</v>
      </c>
      <c r="G353" s="183"/>
      <c r="H353" s="183">
        <f t="shared" si="192"/>
        <v>0</v>
      </c>
      <c r="I353" s="183"/>
      <c r="J353" s="183">
        <f t="shared" si="193"/>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194"/>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195"/>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196"/>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197"/>
        <v>0</v>
      </c>
      <c r="AR353" s="183">
        <f t="shared" si="198"/>
        <v>0</v>
      </c>
    </row>
    <row r="354" spans="2:44">
      <c r="B354" s="181" t="s">
        <v>996</v>
      </c>
      <c r="C354" s="182" t="s">
        <v>997</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191"/>
        <v>0</v>
      </c>
      <c r="G354" s="183"/>
      <c r="H354" s="183">
        <f t="shared" si="192"/>
        <v>0</v>
      </c>
      <c r="I354" s="183"/>
      <c r="J354" s="183">
        <f t="shared" si="193"/>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194"/>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195"/>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196"/>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197"/>
        <v>0</v>
      </c>
      <c r="AR354" s="183">
        <f t="shared" si="198"/>
        <v>0</v>
      </c>
    </row>
    <row r="355" spans="2:44">
      <c r="B355" s="181" t="s">
        <v>998</v>
      </c>
      <c r="C355" s="182" t="s">
        <v>999</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191"/>
        <v>0</v>
      </c>
      <c r="G355" s="183"/>
      <c r="H355" s="183">
        <f t="shared" si="192"/>
        <v>0</v>
      </c>
      <c r="I355" s="183"/>
      <c r="J355" s="183">
        <f t="shared" si="193"/>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194"/>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195"/>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196"/>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197"/>
        <v>0</v>
      </c>
      <c r="AR355" s="183">
        <f t="shared" si="198"/>
        <v>0</v>
      </c>
    </row>
    <row r="356" spans="2:44">
      <c r="B356" s="181" t="s">
        <v>336</v>
      </c>
      <c r="C356" s="182" t="s">
        <v>1000</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191"/>
        <v>0</v>
      </c>
      <c r="G356" s="183"/>
      <c r="H356" s="183">
        <f t="shared" si="192"/>
        <v>0</v>
      </c>
      <c r="I356" s="183"/>
      <c r="J356" s="183">
        <f t="shared" si="193"/>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194"/>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195"/>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196"/>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197"/>
        <v>0</v>
      </c>
      <c r="AR356" s="183">
        <f t="shared" si="198"/>
        <v>0</v>
      </c>
    </row>
    <row r="357" spans="2:44">
      <c r="B357" s="181" t="s">
        <v>1001</v>
      </c>
      <c r="C357" s="182" t="s">
        <v>1000</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191"/>
        <v>0</v>
      </c>
      <c r="G357" s="183"/>
      <c r="H357" s="183">
        <f t="shared" si="192"/>
        <v>0</v>
      </c>
      <c r="I357" s="183"/>
      <c r="J357" s="183">
        <f t="shared" si="193"/>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194"/>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195"/>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196"/>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197"/>
        <v>0</v>
      </c>
      <c r="AR357" s="183">
        <f t="shared" si="198"/>
        <v>0</v>
      </c>
    </row>
    <row r="358" spans="2:44">
      <c r="B358" s="181" t="s">
        <v>1002</v>
      </c>
      <c r="C358" s="182" t="s">
        <v>1003</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191"/>
        <v>0</v>
      </c>
      <c r="G358" s="183"/>
      <c r="H358" s="183">
        <f t="shared" si="192"/>
        <v>0</v>
      </c>
      <c r="I358" s="183"/>
      <c r="J358" s="183">
        <f t="shared" si="193"/>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194"/>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195"/>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196"/>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197"/>
        <v>0</v>
      </c>
      <c r="AR358" s="183">
        <f t="shared" si="198"/>
        <v>0</v>
      </c>
    </row>
    <row r="359" spans="2:44">
      <c r="B359" s="181" t="s">
        <v>1004</v>
      </c>
      <c r="C359" s="182" t="s">
        <v>1005</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191"/>
        <v>0</v>
      </c>
      <c r="G359" s="183"/>
      <c r="H359" s="183">
        <f t="shared" si="192"/>
        <v>0</v>
      </c>
      <c r="I359" s="183"/>
      <c r="J359" s="183">
        <f t="shared" si="193"/>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194"/>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195"/>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196"/>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197"/>
        <v>0</v>
      </c>
      <c r="AR359" s="183">
        <f t="shared" si="198"/>
        <v>0</v>
      </c>
    </row>
    <row r="360" spans="2:44">
      <c r="B360" s="181" t="s">
        <v>337</v>
      </c>
      <c r="C360" s="182" t="s">
        <v>1006</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191"/>
        <v>0</v>
      </c>
      <c r="G360" s="183"/>
      <c r="H360" s="183">
        <f t="shared" si="192"/>
        <v>0</v>
      </c>
      <c r="I360" s="183"/>
      <c r="J360" s="183">
        <f t="shared" si="193"/>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194"/>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195"/>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196"/>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197"/>
        <v>0</v>
      </c>
      <c r="AR360" s="183">
        <f t="shared" si="198"/>
        <v>0</v>
      </c>
    </row>
    <row r="361" spans="2:44">
      <c r="B361" s="181" t="s">
        <v>1007</v>
      </c>
      <c r="C361" s="182" t="s">
        <v>1006</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191"/>
        <v>0</v>
      </c>
      <c r="G361" s="183"/>
      <c r="H361" s="183">
        <f t="shared" si="192"/>
        <v>0</v>
      </c>
      <c r="I361" s="183"/>
      <c r="J361" s="183">
        <f t="shared" si="193"/>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194"/>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195"/>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196"/>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197"/>
        <v>0</v>
      </c>
      <c r="AR361" s="183">
        <f t="shared" si="198"/>
        <v>0</v>
      </c>
    </row>
    <row r="362" spans="2:44">
      <c r="B362" s="181" t="s">
        <v>1008</v>
      </c>
      <c r="C362" s="182" t="s">
        <v>1009</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191"/>
        <v>0</v>
      </c>
      <c r="G362" s="183"/>
      <c r="H362" s="183">
        <f t="shared" si="192"/>
        <v>0</v>
      </c>
      <c r="I362" s="183"/>
      <c r="J362" s="183">
        <f t="shared" si="193"/>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194"/>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195"/>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196"/>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197"/>
        <v>0</v>
      </c>
      <c r="AR362" s="183">
        <f t="shared" si="198"/>
        <v>0</v>
      </c>
    </row>
    <row r="363" spans="2:44">
      <c r="B363" s="181" t="s">
        <v>1010</v>
      </c>
      <c r="C363" s="182" t="s">
        <v>1011</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200">D363+E363</f>
        <v>0</v>
      </c>
      <c r="G363" s="183"/>
      <c r="H363" s="183">
        <f t="shared" ref="H363:H378" si="201">F363-G363</f>
        <v>0</v>
      </c>
      <c r="I363" s="183"/>
      <c r="J363" s="183">
        <f t="shared" ref="J363:J378" si="202">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203">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204">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205">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206">AN363+AO363+AP363</f>
        <v>0</v>
      </c>
      <c r="AR363" s="183">
        <f t="shared" ref="AR363:AR378" si="207">AE363+AI363+AM363+AQ363</f>
        <v>0</v>
      </c>
    </row>
    <row r="364" spans="2:44">
      <c r="B364" s="181" t="s">
        <v>1012</v>
      </c>
      <c r="C364" s="182" t="s">
        <v>1013</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200"/>
        <v>0</v>
      </c>
      <c r="G364" s="183"/>
      <c r="H364" s="183">
        <f t="shared" si="201"/>
        <v>0</v>
      </c>
      <c r="I364" s="183"/>
      <c r="J364" s="183">
        <f t="shared" si="202"/>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203"/>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204"/>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205"/>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206"/>
        <v>0</v>
      </c>
      <c r="AR364" s="183">
        <f t="shared" si="207"/>
        <v>0</v>
      </c>
    </row>
    <row r="365" spans="2:44">
      <c r="B365" s="181" t="s">
        <v>338</v>
      </c>
      <c r="C365" s="182" t="s">
        <v>1014</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200"/>
        <v>0</v>
      </c>
      <c r="G365" s="183"/>
      <c r="H365" s="183">
        <f t="shared" si="201"/>
        <v>0</v>
      </c>
      <c r="I365" s="183"/>
      <c r="J365" s="183">
        <f t="shared" si="202"/>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203"/>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204"/>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205"/>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206"/>
        <v>0</v>
      </c>
      <c r="AR365" s="183">
        <f t="shared" si="207"/>
        <v>0</v>
      </c>
    </row>
    <row r="366" spans="2:44">
      <c r="B366" s="181" t="s">
        <v>1015</v>
      </c>
      <c r="C366" s="182" t="s">
        <v>1016</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200"/>
        <v>0</v>
      </c>
      <c r="G366" s="183"/>
      <c r="H366" s="183">
        <f t="shared" si="201"/>
        <v>0</v>
      </c>
      <c r="I366" s="183"/>
      <c r="J366" s="183">
        <f t="shared" si="202"/>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203"/>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204"/>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205"/>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206"/>
        <v>0</v>
      </c>
      <c r="AR366" s="183">
        <f t="shared" si="207"/>
        <v>0</v>
      </c>
    </row>
    <row r="367" spans="2:44">
      <c r="B367" s="181" t="s">
        <v>1017</v>
      </c>
      <c r="C367" s="182" t="s">
        <v>1018</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200"/>
        <v>0</v>
      </c>
      <c r="G367" s="183"/>
      <c r="H367" s="183">
        <f t="shared" si="201"/>
        <v>0</v>
      </c>
      <c r="I367" s="183"/>
      <c r="J367" s="183">
        <f t="shared" si="202"/>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203"/>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204"/>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205"/>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206"/>
        <v>0</v>
      </c>
      <c r="AR367" s="183">
        <f t="shared" si="207"/>
        <v>0</v>
      </c>
    </row>
    <row r="368" spans="2:44">
      <c r="B368" s="181" t="s">
        <v>1019</v>
      </c>
      <c r="C368" s="182" t="s">
        <v>1020</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200"/>
        <v>0</v>
      </c>
      <c r="G368" s="183"/>
      <c r="H368" s="183">
        <f t="shared" si="201"/>
        <v>0</v>
      </c>
      <c r="I368" s="183"/>
      <c r="J368" s="183">
        <f t="shared" si="202"/>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203"/>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204"/>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205"/>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206"/>
        <v>0</v>
      </c>
      <c r="AR368" s="183">
        <f t="shared" si="207"/>
        <v>0</v>
      </c>
    </row>
    <row r="369" spans="2:44">
      <c r="B369" s="181" t="s">
        <v>1021</v>
      </c>
      <c r="C369" s="182" t="s">
        <v>1022</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200"/>
        <v>0</v>
      </c>
      <c r="G369" s="183"/>
      <c r="H369" s="183">
        <f t="shared" si="201"/>
        <v>0</v>
      </c>
      <c r="I369" s="183"/>
      <c r="J369" s="183">
        <f t="shared" si="202"/>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203"/>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204"/>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205"/>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206"/>
        <v>0</v>
      </c>
      <c r="AR369" s="183">
        <f t="shared" si="207"/>
        <v>0</v>
      </c>
    </row>
    <row r="370" spans="2:44">
      <c r="B370" s="181" t="s">
        <v>339</v>
      </c>
      <c r="C370" s="182" t="s">
        <v>1023</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200"/>
        <v>0</v>
      </c>
      <c r="G370" s="183"/>
      <c r="H370" s="183">
        <f t="shared" si="201"/>
        <v>0</v>
      </c>
      <c r="I370" s="183"/>
      <c r="J370" s="183">
        <f t="shared" si="202"/>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203"/>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204"/>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205"/>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206"/>
        <v>0</v>
      </c>
      <c r="AR370" s="183">
        <f t="shared" si="207"/>
        <v>0</v>
      </c>
    </row>
    <row r="371" spans="2:44">
      <c r="B371" s="181" t="s">
        <v>1024</v>
      </c>
      <c r="C371" s="182" t="s">
        <v>1025</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200"/>
        <v>0</v>
      </c>
      <c r="G371" s="183"/>
      <c r="H371" s="183">
        <f t="shared" si="201"/>
        <v>0</v>
      </c>
      <c r="I371" s="183"/>
      <c r="J371" s="183">
        <f t="shared" si="202"/>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203"/>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204"/>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205"/>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206"/>
        <v>0</v>
      </c>
      <c r="AR371" s="183">
        <f t="shared" si="207"/>
        <v>0</v>
      </c>
    </row>
    <row r="372" spans="2:44">
      <c r="B372" s="181" t="s">
        <v>1026</v>
      </c>
      <c r="C372" s="182" t="s">
        <v>1027</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200"/>
        <v>0</v>
      </c>
      <c r="G372" s="183"/>
      <c r="H372" s="183">
        <f t="shared" si="201"/>
        <v>0</v>
      </c>
      <c r="I372" s="183"/>
      <c r="J372" s="183">
        <f t="shared" si="202"/>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203"/>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204"/>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205"/>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206"/>
        <v>0</v>
      </c>
      <c r="AR372" s="183">
        <f t="shared" si="207"/>
        <v>0</v>
      </c>
    </row>
    <row r="373" spans="2:44">
      <c r="B373" s="181" t="s">
        <v>1028</v>
      </c>
      <c r="C373" s="182" t="s">
        <v>1029</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200"/>
        <v>0</v>
      </c>
      <c r="G373" s="183"/>
      <c r="H373" s="183">
        <f t="shared" si="201"/>
        <v>0</v>
      </c>
      <c r="I373" s="183"/>
      <c r="J373" s="183">
        <f t="shared" si="202"/>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203"/>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204"/>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205"/>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206"/>
        <v>0</v>
      </c>
      <c r="AR373" s="183">
        <f t="shared" si="207"/>
        <v>0</v>
      </c>
    </row>
    <row r="374" spans="2:44">
      <c r="B374" s="181" t="s">
        <v>1030</v>
      </c>
      <c r="C374" s="182" t="s">
        <v>1031</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200"/>
        <v>0</v>
      </c>
      <c r="G374" s="183"/>
      <c r="H374" s="183">
        <f t="shared" si="201"/>
        <v>0</v>
      </c>
      <c r="I374" s="183"/>
      <c r="J374" s="183">
        <f t="shared" si="202"/>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203"/>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204"/>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205"/>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206"/>
        <v>0</v>
      </c>
      <c r="AR374" s="183">
        <f t="shared" si="207"/>
        <v>0</v>
      </c>
    </row>
    <row r="375" spans="2:44">
      <c r="B375" s="181" t="s">
        <v>1032</v>
      </c>
      <c r="C375" s="182" t="s">
        <v>1033</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200"/>
        <v>0</v>
      </c>
      <c r="G375" s="183"/>
      <c r="H375" s="183">
        <f t="shared" si="201"/>
        <v>0</v>
      </c>
      <c r="I375" s="183"/>
      <c r="J375" s="183">
        <f t="shared" si="202"/>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203"/>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204"/>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205"/>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206"/>
        <v>0</v>
      </c>
      <c r="AR375" s="183">
        <f t="shared" si="207"/>
        <v>0</v>
      </c>
    </row>
    <row r="376" spans="2:44">
      <c r="B376" s="181" t="s">
        <v>1034</v>
      </c>
      <c r="C376" s="182" t="s">
        <v>1035</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200"/>
        <v>0</v>
      </c>
      <c r="G376" s="183"/>
      <c r="H376" s="183">
        <f t="shared" si="201"/>
        <v>0</v>
      </c>
      <c r="I376" s="183"/>
      <c r="J376" s="183">
        <f t="shared" si="202"/>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203"/>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204"/>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205"/>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206"/>
        <v>0</v>
      </c>
      <c r="AR376" s="183">
        <f t="shared" si="207"/>
        <v>0</v>
      </c>
    </row>
    <row r="377" spans="2:44">
      <c r="B377" s="181" t="s">
        <v>1036</v>
      </c>
      <c r="C377" s="182" t="s">
        <v>1037</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200"/>
        <v>0</v>
      </c>
      <c r="G377" s="183"/>
      <c r="H377" s="183">
        <f t="shared" si="201"/>
        <v>0</v>
      </c>
      <c r="I377" s="183"/>
      <c r="J377" s="183">
        <f t="shared" si="202"/>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203"/>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204"/>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205"/>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206"/>
        <v>0</v>
      </c>
      <c r="AR377" s="183">
        <f t="shared" si="207"/>
        <v>0</v>
      </c>
    </row>
    <row r="378" spans="2:44">
      <c r="B378" s="181" t="s">
        <v>1038</v>
      </c>
      <c r="C378" s="182" t="s">
        <v>1039</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200"/>
        <v>0</v>
      </c>
      <c r="G378" s="183"/>
      <c r="H378" s="183">
        <f t="shared" si="201"/>
        <v>0</v>
      </c>
      <c r="I378" s="183"/>
      <c r="J378" s="183">
        <f t="shared" si="202"/>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203"/>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204"/>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205"/>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206"/>
        <v>0</v>
      </c>
      <c r="AR378" s="183">
        <f t="shared" si="207"/>
        <v>0</v>
      </c>
    </row>
    <row r="379" spans="2:44">
      <c r="B379" s="181" t="s">
        <v>1040</v>
      </c>
      <c r="C379" s="182" t="s">
        <v>1041</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ref="F379:F402" si="208">D379+E379</f>
        <v>0</v>
      </c>
      <c r="G379" s="183"/>
      <c r="H379" s="183">
        <f t="shared" ref="H379:H402" si="209">F379-G379</f>
        <v>0</v>
      </c>
      <c r="I379" s="183"/>
      <c r="J379" s="183">
        <f t="shared" ref="J379:J402" si="210">F379-I379</f>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ref="AE379:AE402" si="211">AB379+AC379+AD379</f>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ref="AI379:AI402" si="212">AF379+AG379+AH379</f>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ref="AM379:AM402" si="213">AJ379+AK379+AL379</f>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ref="AQ379:AQ402" si="214">AN379+AO379+AP379</f>
        <v>0</v>
      </c>
      <c r="AR379" s="183">
        <f t="shared" ref="AR379:AR402" si="215">AE379+AI379+AM379+AQ379</f>
        <v>0</v>
      </c>
    </row>
    <row r="380" spans="2:44">
      <c r="B380" s="181" t="s">
        <v>1042</v>
      </c>
      <c r="C380" s="182" t="s">
        <v>1043</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208"/>
        <v>0</v>
      </c>
      <c r="G380" s="183"/>
      <c r="H380" s="183">
        <f t="shared" si="209"/>
        <v>0</v>
      </c>
      <c r="I380" s="183"/>
      <c r="J380" s="183">
        <f t="shared" si="210"/>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211"/>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212"/>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213"/>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214"/>
        <v>0</v>
      </c>
      <c r="AR380" s="183">
        <f t="shared" si="215"/>
        <v>0</v>
      </c>
    </row>
    <row r="381" spans="2:44">
      <c r="B381" s="181" t="s">
        <v>1044</v>
      </c>
      <c r="C381" s="182" t="s">
        <v>1043</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208"/>
        <v>0</v>
      </c>
      <c r="G381" s="183"/>
      <c r="H381" s="183">
        <f t="shared" si="209"/>
        <v>0</v>
      </c>
      <c r="I381" s="183"/>
      <c r="J381" s="183">
        <f t="shared" si="210"/>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211"/>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212"/>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213"/>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214"/>
        <v>0</v>
      </c>
      <c r="AR381" s="183">
        <f t="shared" si="215"/>
        <v>0</v>
      </c>
    </row>
    <row r="382" spans="2:44">
      <c r="B382" s="181" t="s">
        <v>1045</v>
      </c>
      <c r="C382" s="182" t="s">
        <v>1046</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208"/>
        <v>0</v>
      </c>
      <c r="G382" s="183"/>
      <c r="H382" s="183">
        <f t="shared" si="209"/>
        <v>0</v>
      </c>
      <c r="I382" s="183"/>
      <c r="J382" s="183">
        <f t="shared" si="210"/>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211"/>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212"/>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213"/>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214"/>
        <v>0</v>
      </c>
      <c r="AR382" s="183">
        <f t="shared" si="215"/>
        <v>0</v>
      </c>
    </row>
    <row r="383" spans="2:44">
      <c r="B383" s="190" t="s">
        <v>340</v>
      </c>
      <c r="C383" s="191" t="s">
        <v>208</v>
      </c>
      <c r="D383" s="192">
        <f>SUM(D384:D388)</f>
        <v>0</v>
      </c>
      <c r="E383" s="192">
        <f>SUM(E384:E388)</f>
        <v>0</v>
      </c>
      <c r="F383" s="192">
        <f t="shared" si="208"/>
        <v>0</v>
      </c>
      <c r="G383" s="192">
        <f>SUM(G384:G388)</f>
        <v>0</v>
      </c>
      <c r="H383" s="192">
        <f t="shared" si="209"/>
        <v>0</v>
      </c>
      <c r="I383" s="192">
        <f>SUM(I384:I388)</f>
        <v>0</v>
      </c>
      <c r="J383" s="192">
        <f t="shared" si="210"/>
        <v>0</v>
      </c>
      <c r="K383" s="192">
        <f t="shared" ref="K383:AD383" si="216">SUM(K384:K388)</f>
        <v>0</v>
      </c>
      <c r="L383" s="192">
        <f t="shared" si="216"/>
        <v>0</v>
      </c>
      <c r="M383" s="192">
        <f t="shared" si="216"/>
        <v>0</v>
      </c>
      <c r="N383" s="192">
        <f t="shared" si="216"/>
        <v>0</v>
      </c>
      <c r="O383" s="192">
        <f t="shared" si="216"/>
        <v>0</v>
      </c>
      <c r="P383" s="192">
        <f>SUM(P384:P388)</f>
        <v>0</v>
      </c>
      <c r="Q383" s="192">
        <f>SUM(Q384:Q388)</f>
        <v>0</v>
      </c>
      <c r="R383" s="192">
        <f t="shared" si="216"/>
        <v>0</v>
      </c>
      <c r="S383" s="192">
        <f t="shared" si="216"/>
        <v>0</v>
      </c>
      <c r="T383" s="192">
        <f>SUM(T384:T388)</f>
        <v>0</v>
      </c>
      <c r="U383" s="192">
        <f t="shared" si="216"/>
        <v>0</v>
      </c>
      <c r="V383" s="192">
        <f t="shared" si="216"/>
        <v>0</v>
      </c>
      <c r="W383" s="192">
        <f>SUM(W384:W388)</f>
        <v>0</v>
      </c>
      <c r="X383" s="192">
        <f t="shared" si="216"/>
        <v>0</v>
      </c>
      <c r="Y383" s="192">
        <f>SUM(Y384:Y388)</f>
        <v>0</v>
      </c>
      <c r="Z383" s="192">
        <f>SUM(Z384:Z388)</f>
        <v>0</v>
      </c>
      <c r="AA383" s="192">
        <f t="shared" si="216"/>
        <v>0</v>
      </c>
      <c r="AB383" s="192">
        <f t="shared" si="216"/>
        <v>0</v>
      </c>
      <c r="AC383" s="192">
        <f t="shared" si="216"/>
        <v>0</v>
      </c>
      <c r="AD383" s="192">
        <f t="shared" si="216"/>
        <v>0</v>
      </c>
      <c r="AE383" s="192">
        <f t="shared" si="211"/>
        <v>0</v>
      </c>
      <c r="AF383" s="192">
        <f>SUM(AF384:AF388)</f>
        <v>0</v>
      </c>
      <c r="AG383" s="192">
        <f>SUM(AG384:AG388)</f>
        <v>0</v>
      </c>
      <c r="AH383" s="192">
        <f>SUM(AH384:AH388)</f>
        <v>0</v>
      </c>
      <c r="AI383" s="192">
        <f t="shared" si="212"/>
        <v>0</v>
      </c>
      <c r="AJ383" s="192">
        <f>SUM(AJ384:AJ388)</f>
        <v>0</v>
      </c>
      <c r="AK383" s="192">
        <f>SUM(AK384:AK388)</f>
        <v>0</v>
      </c>
      <c r="AL383" s="192">
        <f>SUM(AL384:AL388)</f>
        <v>0</v>
      </c>
      <c r="AM383" s="192">
        <f t="shared" si="213"/>
        <v>0</v>
      </c>
      <c r="AN383" s="192">
        <f>SUM(AN384:AN388)</f>
        <v>0</v>
      </c>
      <c r="AO383" s="192">
        <f>SUM(AO384:AO388)</f>
        <v>0</v>
      </c>
      <c r="AP383" s="192">
        <f>SUM(AP384:AP388)</f>
        <v>0</v>
      </c>
      <c r="AQ383" s="192">
        <f t="shared" si="214"/>
        <v>0</v>
      </c>
      <c r="AR383" s="192">
        <f t="shared" si="215"/>
        <v>0</v>
      </c>
    </row>
    <row r="384" spans="2:44">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208"/>
        <v>0</v>
      </c>
      <c r="G384" s="183"/>
      <c r="H384" s="183">
        <f t="shared" si="209"/>
        <v>0</v>
      </c>
      <c r="I384" s="183"/>
      <c r="J384" s="183">
        <f t="shared" si="210"/>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211"/>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212"/>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213"/>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214"/>
        <v>0</v>
      </c>
      <c r="AR384" s="183">
        <f t="shared" si="215"/>
        <v>0</v>
      </c>
    </row>
    <row r="385" spans="1:44">
      <c r="B385" s="181" t="s">
        <v>1047</v>
      </c>
      <c r="C385" s="182" t="s">
        <v>1048</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208"/>
        <v>0</v>
      </c>
      <c r="G385" s="183"/>
      <c r="H385" s="183">
        <f t="shared" si="209"/>
        <v>0</v>
      </c>
      <c r="I385" s="183"/>
      <c r="J385" s="183">
        <f t="shared" si="210"/>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211"/>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212"/>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213"/>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214"/>
        <v>0</v>
      </c>
      <c r="AR385" s="183">
        <f t="shared" si="215"/>
        <v>0</v>
      </c>
    </row>
    <row r="386" spans="1:44">
      <c r="B386" s="181" t="s">
        <v>1049</v>
      </c>
      <c r="C386" s="182" t="s">
        <v>1050</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si="208"/>
        <v>0</v>
      </c>
      <c r="G386" s="183"/>
      <c r="H386" s="183">
        <f t="shared" si="209"/>
        <v>0</v>
      </c>
      <c r="I386" s="183"/>
      <c r="J386" s="183">
        <f t="shared" si="210"/>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si="211"/>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si="212"/>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si="213"/>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si="214"/>
        <v>0</v>
      </c>
      <c r="AR386" s="183">
        <f t="shared" si="215"/>
        <v>0</v>
      </c>
    </row>
    <row r="387" spans="1:44">
      <c r="A387" s="111"/>
      <c r="B387" s="181" t="s">
        <v>1051</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si="208"/>
        <v>0</v>
      </c>
      <c r="G387" s="183"/>
      <c r="H387" s="183">
        <f t="shared" si="209"/>
        <v>0</v>
      </c>
      <c r="I387" s="183"/>
      <c r="J387" s="183">
        <f t="shared" si="210"/>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si="211"/>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si="212"/>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si="213"/>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si="214"/>
        <v>0</v>
      </c>
      <c r="AR387" s="183">
        <f t="shared" si="215"/>
        <v>0</v>
      </c>
    </row>
    <row r="388" spans="1:44">
      <c r="A388" s="111"/>
      <c r="B388" s="181" t="s">
        <v>1053</v>
      </c>
      <c r="C388" s="182" t="s">
        <v>1052</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208"/>
        <v>0</v>
      </c>
      <c r="G388" s="183"/>
      <c r="H388" s="183">
        <f t="shared" si="209"/>
        <v>0</v>
      </c>
      <c r="I388" s="183"/>
      <c r="J388" s="183">
        <f t="shared" si="210"/>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211"/>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212"/>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213"/>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214"/>
        <v>0</v>
      </c>
      <c r="AR388" s="183">
        <f t="shared" si="215"/>
        <v>0</v>
      </c>
    </row>
    <row r="389" spans="1:44">
      <c r="B389" s="190" t="s">
        <v>342</v>
      </c>
      <c r="C389" s="191" t="s">
        <v>210</v>
      </c>
      <c r="D389" s="192">
        <f>SUM(D390:D396)</f>
        <v>0</v>
      </c>
      <c r="E389" s="192">
        <f>SUM(E390:E396)</f>
        <v>0</v>
      </c>
      <c r="F389" s="192">
        <f t="shared" si="208"/>
        <v>0</v>
      </c>
      <c r="G389" s="192">
        <f>SUM(G390:G396)</f>
        <v>0</v>
      </c>
      <c r="H389" s="192">
        <f t="shared" si="209"/>
        <v>0</v>
      </c>
      <c r="I389" s="192">
        <f>SUM(I390:I396)</f>
        <v>0</v>
      </c>
      <c r="J389" s="192">
        <f t="shared" si="210"/>
        <v>0</v>
      </c>
      <c r="K389" s="192">
        <f t="shared" ref="K389:AD389" si="217">SUM(K390:K396)</f>
        <v>0</v>
      </c>
      <c r="L389" s="192">
        <f t="shared" si="217"/>
        <v>0</v>
      </c>
      <c r="M389" s="192">
        <f t="shared" si="217"/>
        <v>0</v>
      </c>
      <c r="N389" s="192">
        <f t="shared" si="217"/>
        <v>0</v>
      </c>
      <c r="O389" s="192">
        <f t="shared" si="217"/>
        <v>0</v>
      </c>
      <c r="P389" s="192">
        <f t="shared" si="217"/>
        <v>0</v>
      </c>
      <c r="Q389" s="192">
        <f t="shared" si="217"/>
        <v>0</v>
      </c>
      <c r="R389" s="192">
        <f t="shared" si="217"/>
        <v>0</v>
      </c>
      <c r="S389" s="192">
        <f t="shared" si="217"/>
        <v>0</v>
      </c>
      <c r="T389" s="192">
        <f>SUM(T390:T396)</f>
        <v>0</v>
      </c>
      <c r="U389" s="192">
        <f t="shared" si="217"/>
        <v>0</v>
      </c>
      <c r="V389" s="192">
        <f t="shared" si="217"/>
        <v>0</v>
      </c>
      <c r="W389" s="192">
        <f t="shared" si="217"/>
        <v>0</v>
      </c>
      <c r="X389" s="192">
        <f t="shared" si="217"/>
        <v>0</v>
      </c>
      <c r="Y389" s="192">
        <f>SUM(Y390:Y396)</f>
        <v>0</v>
      </c>
      <c r="Z389" s="192">
        <f>SUM(Z390:Z396)</f>
        <v>0</v>
      </c>
      <c r="AA389" s="192">
        <f t="shared" si="217"/>
        <v>0</v>
      </c>
      <c r="AB389" s="192">
        <f t="shared" si="217"/>
        <v>0</v>
      </c>
      <c r="AC389" s="192">
        <f t="shared" si="217"/>
        <v>0</v>
      </c>
      <c r="AD389" s="192">
        <f t="shared" si="217"/>
        <v>0</v>
      </c>
      <c r="AE389" s="192">
        <f t="shared" si="211"/>
        <v>0</v>
      </c>
      <c r="AF389" s="192">
        <f>SUM(AF390:AF396)</f>
        <v>0</v>
      </c>
      <c r="AG389" s="192">
        <f>SUM(AG390:AG396)</f>
        <v>0</v>
      </c>
      <c r="AH389" s="192">
        <f>SUM(AH390:AH396)</f>
        <v>0</v>
      </c>
      <c r="AI389" s="192">
        <f t="shared" si="212"/>
        <v>0</v>
      </c>
      <c r="AJ389" s="192">
        <f>SUM(AJ390:AJ396)</f>
        <v>0</v>
      </c>
      <c r="AK389" s="192">
        <f>SUM(AK390:AK396)</f>
        <v>0</v>
      </c>
      <c r="AL389" s="192">
        <f>SUM(AL390:AL396)</f>
        <v>0</v>
      </c>
      <c r="AM389" s="192">
        <f t="shared" si="213"/>
        <v>0</v>
      </c>
      <c r="AN389" s="192">
        <f>SUM(AN390:AN396)</f>
        <v>0</v>
      </c>
      <c r="AO389" s="192">
        <f>SUM(AO390:AO396)</f>
        <v>0</v>
      </c>
      <c r="AP389" s="192">
        <f>SUM(AP390:AP396)</f>
        <v>0</v>
      </c>
      <c r="AQ389" s="192">
        <f t="shared" si="214"/>
        <v>0</v>
      </c>
      <c r="AR389" s="192">
        <f t="shared" si="215"/>
        <v>0</v>
      </c>
    </row>
    <row r="390" spans="1:44">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208"/>
        <v>0</v>
      </c>
      <c r="G390" s="183"/>
      <c r="H390" s="183">
        <f t="shared" si="209"/>
        <v>0</v>
      </c>
      <c r="I390" s="183"/>
      <c r="J390" s="183">
        <f t="shared" si="210"/>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211"/>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212"/>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213"/>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214"/>
        <v>0</v>
      </c>
      <c r="AR390" s="183">
        <f t="shared" si="215"/>
        <v>0</v>
      </c>
    </row>
    <row r="391" spans="1:44">
      <c r="B391" s="181" t="s">
        <v>1054</v>
      </c>
      <c r="C391" s="182" t="s">
        <v>1055</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si="208"/>
        <v>0</v>
      </c>
      <c r="G391" s="183"/>
      <c r="H391" s="183">
        <f t="shared" si="209"/>
        <v>0</v>
      </c>
      <c r="I391" s="183"/>
      <c r="J391" s="183">
        <f t="shared" si="210"/>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si="211"/>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si="212"/>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si="213"/>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si="214"/>
        <v>0</v>
      </c>
      <c r="AR391" s="183">
        <f t="shared" si="215"/>
        <v>0</v>
      </c>
    </row>
    <row r="392" spans="1:44">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208"/>
        <v>0</v>
      </c>
      <c r="G392" s="183"/>
      <c r="H392" s="183">
        <f t="shared" si="209"/>
        <v>0</v>
      </c>
      <c r="I392" s="183"/>
      <c r="J392" s="183">
        <f t="shared" si="210"/>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211"/>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212"/>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213"/>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214"/>
        <v>0</v>
      </c>
      <c r="AR392" s="183">
        <f t="shared" si="215"/>
        <v>0</v>
      </c>
    </row>
    <row r="393" spans="1:44">
      <c r="B393" s="181" t="s">
        <v>1056</v>
      </c>
      <c r="C393" s="182" t="s">
        <v>1057</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208"/>
        <v>0</v>
      </c>
      <c r="G393" s="183"/>
      <c r="H393" s="183">
        <f t="shared" si="209"/>
        <v>0</v>
      </c>
      <c r="I393" s="183"/>
      <c r="J393" s="183">
        <f t="shared" si="210"/>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211"/>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212"/>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213"/>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214"/>
        <v>0</v>
      </c>
      <c r="AR393" s="183">
        <f t="shared" si="215"/>
        <v>0</v>
      </c>
    </row>
    <row r="394" spans="1:44">
      <c r="B394" s="181" t="s">
        <v>1058</v>
      </c>
      <c r="C394" s="182" t="s">
        <v>1059</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208"/>
        <v>0</v>
      </c>
      <c r="G394" s="183"/>
      <c r="H394" s="183">
        <f t="shared" si="209"/>
        <v>0</v>
      </c>
      <c r="I394" s="183"/>
      <c r="J394" s="183">
        <f t="shared" si="210"/>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211"/>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212"/>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213"/>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214"/>
        <v>0</v>
      </c>
      <c r="AR394" s="183">
        <f t="shared" si="215"/>
        <v>0</v>
      </c>
    </row>
    <row r="395" spans="1:44">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208"/>
        <v>0</v>
      </c>
      <c r="G395" s="183"/>
      <c r="H395" s="183">
        <f t="shared" si="209"/>
        <v>0</v>
      </c>
      <c r="I395" s="183"/>
      <c r="J395" s="183">
        <f t="shared" si="210"/>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211"/>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212"/>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213"/>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214"/>
        <v>0</v>
      </c>
      <c r="AR395" s="183">
        <f t="shared" si="215"/>
        <v>0</v>
      </c>
    </row>
    <row r="396" spans="1:44">
      <c r="B396" s="181" t="s">
        <v>1060</v>
      </c>
      <c r="C396" s="182" t="s">
        <v>1061</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si="208"/>
        <v>0</v>
      </c>
      <c r="G396" s="183"/>
      <c r="H396" s="183">
        <f t="shared" si="209"/>
        <v>0</v>
      </c>
      <c r="I396" s="183"/>
      <c r="J396" s="183">
        <f t="shared" si="210"/>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si="211"/>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si="212"/>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si="213"/>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si="214"/>
        <v>0</v>
      </c>
      <c r="AR396" s="183">
        <f t="shared" si="215"/>
        <v>0</v>
      </c>
    </row>
    <row r="397" spans="1:44">
      <c r="B397" s="178" t="s">
        <v>351</v>
      </c>
      <c r="C397" s="179" t="s">
        <v>219</v>
      </c>
      <c r="D397" s="180">
        <f>D398+D459+D467+D485+D489</f>
        <v>0</v>
      </c>
      <c r="E397" s="180">
        <f>E398+E459+E467+E485+E489</f>
        <v>0</v>
      </c>
      <c r="F397" s="180">
        <f t="shared" si="208"/>
        <v>0</v>
      </c>
      <c r="G397" s="180">
        <f>G398+G459+G467+G485+G489</f>
        <v>0</v>
      </c>
      <c r="H397" s="180">
        <f t="shared" si="209"/>
        <v>0</v>
      </c>
      <c r="I397" s="180">
        <f>I398+I459+I467+I485+I489</f>
        <v>0</v>
      </c>
      <c r="J397" s="180">
        <f t="shared" si="210"/>
        <v>0</v>
      </c>
      <c r="K397" s="180">
        <f t="shared" ref="K397:AD397" si="218">K398+K459+K467+K485+K489</f>
        <v>0</v>
      </c>
      <c r="L397" s="180">
        <f t="shared" si="218"/>
        <v>0</v>
      </c>
      <c r="M397" s="180">
        <f t="shared" si="218"/>
        <v>0</v>
      </c>
      <c r="N397" s="180">
        <f t="shared" si="218"/>
        <v>0</v>
      </c>
      <c r="O397" s="180">
        <f t="shared" si="218"/>
        <v>0</v>
      </c>
      <c r="P397" s="180">
        <f t="shared" si="218"/>
        <v>0</v>
      </c>
      <c r="Q397" s="180">
        <f t="shared" si="218"/>
        <v>0</v>
      </c>
      <c r="R397" s="180">
        <f t="shared" si="218"/>
        <v>0</v>
      </c>
      <c r="S397" s="180">
        <f t="shared" si="218"/>
        <v>0</v>
      </c>
      <c r="T397" s="180">
        <f>T398+T459+T467+T485+T489</f>
        <v>0</v>
      </c>
      <c r="U397" s="180">
        <f t="shared" si="218"/>
        <v>0</v>
      </c>
      <c r="V397" s="180">
        <f t="shared" si="218"/>
        <v>0</v>
      </c>
      <c r="W397" s="180">
        <f t="shared" si="218"/>
        <v>0</v>
      </c>
      <c r="X397" s="180">
        <f t="shared" si="218"/>
        <v>0</v>
      </c>
      <c r="Y397" s="180">
        <f>Y398+Y459+Y467+Y485+Y489</f>
        <v>0</v>
      </c>
      <c r="Z397" s="180">
        <f>Z398+Z459+Z467+Z485+Z489</f>
        <v>0</v>
      </c>
      <c r="AA397" s="180">
        <f t="shared" si="218"/>
        <v>0</v>
      </c>
      <c r="AB397" s="180">
        <f t="shared" si="218"/>
        <v>0</v>
      </c>
      <c r="AC397" s="180">
        <f t="shared" si="218"/>
        <v>0</v>
      </c>
      <c r="AD397" s="180">
        <f t="shared" si="218"/>
        <v>0</v>
      </c>
      <c r="AE397" s="180">
        <f t="shared" si="211"/>
        <v>0</v>
      </c>
      <c r="AF397" s="180">
        <f>AF398+AF459+AF467+AF485+AF489</f>
        <v>0</v>
      </c>
      <c r="AG397" s="180">
        <f>AG398+AG459+AG467+AG485+AG489</f>
        <v>0</v>
      </c>
      <c r="AH397" s="180">
        <f>AH398+AH459+AH467+AH485+AH489</f>
        <v>0</v>
      </c>
      <c r="AI397" s="180">
        <f t="shared" si="212"/>
        <v>0</v>
      </c>
      <c r="AJ397" s="180">
        <f>AJ398+AJ459+AJ467+AJ485+AJ489</f>
        <v>0</v>
      </c>
      <c r="AK397" s="180">
        <f>AK398+AK459+AK467+AK485+AK489</f>
        <v>0</v>
      </c>
      <c r="AL397" s="180">
        <f>AL398+AL459+AL467+AL485+AL489</f>
        <v>0</v>
      </c>
      <c r="AM397" s="180">
        <f t="shared" si="213"/>
        <v>0</v>
      </c>
      <c r="AN397" s="180">
        <f>AN398+AN459+AN467+AN485+AN489</f>
        <v>0</v>
      </c>
      <c r="AO397" s="180">
        <f>AO398+AO459+AO467+AO485+AO489</f>
        <v>0</v>
      </c>
      <c r="AP397" s="180">
        <f>AP398+AP459+AP467+AP485+AP489</f>
        <v>0</v>
      </c>
      <c r="AQ397" s="180">
        <f t="shared" si="214"/>
        <v>0</v>
      </c>
      <c r="AR397" s="180">
        <f t="shared" si="215"/>
        <v>0</v>
      </c>
    </row>
    <row r="398" spans="1:44">
      <c r="B398" s="190" t="s">
        <v>352</v>
      </c>
      <c r="C398" s="191" t="s">
        <v>220</v>
      </c>
      <c r="D398" s="192">
        <f>SUM(D399:D458)</f>
        <v>0</v>
      </c>
      <c r="E398" s="192">
        <f>SUM(E399:E458)</f>
        <v>0</v>
      </c>
      <c r="F398" s="192">
        <f t="shared" si="208"/>
        <v>0</v>
      </c>
      <c r="G398" s="192">
        <f>SUM(G399:G458)</f>
        <v>0</v>
      </c>
      <c r="H398" s="192">
        <f t="shared" si="209"/>
        <v>0</v>
      </c>
      <c r="I398" s="192">
        <f>SUM(I399:I458)</f>
        <v>0</v>
      </c>
      <c r="J398" s="192">
        <f t="shared" si="210"/>
        <v>0</v>
      </c>
      <c r="K398" s="192">
        <f t="shared" ref="K398:AP398" si="219">SUM(K399:K458)</f>
        <v>0</v>
      </c>
      <c r="L398" s="192">
        <f t="shared" si="219"/>
        <v>0</v>
      </c>
      <c r="M398" s="192">
        <f t="shared" si="219"/>
        <v>0</v>
      </c>
      <c r="N398" s="192">
        <f t="shared" si="219"/>
        <v>0</v>
      </c>
      <c r="O398" s="192">
        <f t="shared" si="219"/>
        <v>0</v>
      </c>
      <c r="P398" s="192">
        <f>SUM(P399:P458)</f>
        <v>0</v>
      </c>
      <c r="Q398" s="192">
        <f>SUM(Q399:Q458)</f>
        <v>0</v>
      </c>
      <c r="R398" s="192">
        <f t="shared" si="219"/>
        <v>0</v>
      </c>
      <c r="S398" s="192">
        <f t="shared" si="219"/>
        <v>0</v>
      </c>
      <c r="T398" s="192">
        <f>SUM(T399:T458)</f>
        <v>0</v>
      </c>
      <c r="U398" s="192">
        <f t="shared" si="219"/>
        <v>0</v>
      </c>
      <c r="V398" s="192">
        <f t="shared" si="219"/>
        <v>0</v>
      </c>
      <c r="W398" s="192">
        <f>SUM(W399:W458)</f>
        <v>0</v>
      </c>
      <c r="X398" s="192">
        <f t="shared" si="219"/>
        <v>0</v>
      </c>
      <c r="Y398" s="192">
        <f>SUM(Y399:Y458)</f>
        <v>0</v>
      </c>
      <c r="Z398" s="192">
        <f>SUM(Z399:Z458)</f>
        <v>0</v>
      </c>
      <c r="AA398" s="192">
        <f t="shared" si="219"/>
        <v>0</v>
      </c>
      <c r="AB398" s="192">
        <f t="shared" si="219"/>
        <v>0</v>
      </c>
      <c r="AC398" s="192">
        <f t="shared" si="219"/>
        <v>0</v>
      </c>
      <c r="AD398" s="192">
        <f t="shared" si="219"/>
        <v>0</v>
      </c>
      <c r="AE398" s="192">
        <f t="shared" si="211"/>
        <v>0</v>
      </c>
      <c r="AF398" s="192">
        <f t="shared" si="219"/>
        <v>0</v>
      </c>
      <c r="AG398" s="192">
        <f t="shared" si="219"/>
        <v>0</v>
      </c>
      <c r="AH398" s="192">
        <f t="shared" si="219"/>
        <v>0</v>
      </c>
      <c r="AI398" s="192">
        <f t="shared" si="212"/>
        <v>0</v>
      </c>
      <c r="AJ398" s="192">
        <f t="shared" si="219"/>
        <v>0</v>
      </c>
      <c r="AK398" s="192">
        <f t="shared" si="219"/>
        <v>0</v>
      </c>
      <c r="AL398" s="192">
        <f t="shared" si="219"/>
        <v>0</v>
      </c>
      <c r="AM398" s="192">
        <f t="shared" si="213"/>
        <v>0</v>
      </c>
      <c r="AN398" s="192">
        <f t="shared" si="219"/>
        <v>0</v>
      </c>
      <c r="AO398" s="192">
        <f t="shared" si="219"/>
        <v>0</v>
      </c>
      <c r="AP398" s="192">
        <f t="shared" si="219"/>
        <v>0</v>
      </c>
      <c r="AQ398" s="192">
        <f t="shared" si="214"/>
        <v>0</v>
      </c>
      <c r="AR398" s="192">
        <f t="shared" si="215"/>
        <v>0</v>
      </c>
    </row>
    <row r="399" spans="1:44">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208"/>
        <v>0</v>
      </c>
      <c r="G399" s="183"/>
      <c r="H399" s="183">
        <f t="shared" si="209"/>
        <v>0</v>
      </c>
      <c r="I399" s="183"/>
      <c r="J399" s="183">
        <f t="shared" si="210"/>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211"/>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212"/>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213"/>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214"/>
        <v>0</v>
      </c>
      <c r="AR399" s="183">
        <f t="shared" si="215"/>
        <v>0</v>
      </c>
    </row>
    <row r="400" spans="1:44">
      <c r="B400" s="181" t="s">
        <v>1063</v>
      </c>
      <c r="C400" s="182" t="s">
        <v>1064</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208"/>
        <v>0</v>
      </c>
      <c r="G400" s="183"/>
      <c r="H400" s="183">
        <f t="shared" si="209"/>
        <v>0</v>
      </c>
      <c r="I400" s="183"/>
      <c r="J400" s="183">
        <f t="shared" si="210"/>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211"/>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212"/>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213"/>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214"/>
        <v>0</v>
      </c>
      <c r="AR400" s="183">
        <f t="shared" si="215"/>
        <v>0</v>
      </c>
    </row>
    <row r="401" spans="2:44">
      <c r="B401" s="181" t="s">
        <v>1065</v>
      </c>
      <c r="C401" s="182" t="s">
        <v>1066</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208"/>
        <v>0</v>
      </c>
      <c r="G401" s="183"/>
      <c r="H401" s="183">
        <f t="shared" si="209"/>
        <v>0</v>
      </c>
      <c r="I401" s="183"/>
      <c r="J401" s="183">
        <f t="shared" si="210"/>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211"/>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212"/>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213"/>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214"/>
        <v>0</v>
      </c>
      <c r="AR401" s="183">
        <f t="shared" si="215"/>
        <v>0</v>
      </c>
    </row>
    <row r="402" spans="2:44">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si="208"/>
        <v>0</v>
      </c>
      <c r="G402" s="183"/>
      <c r="H402" s="183">
        <f t="shared" si="209"/>
        <v>0</v>
      </c>
      <c r="I402" s="183"/>
      <c r="J402" s="183">
        <f t="shared" si="210"/>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si="211"/>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si="212"/>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si="213"/>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si="214"/>
        <v>0</v>
      </c>
      <c r="AR402" s="183">
        <f t="shared" si="215"/>
        <v>0</v>
      </c>
    </row>
    <row r="403" spans="2:44">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220">D403+E403</f>
        <v>0</v>
      </c>
      <c r="G403" s="183"/>
      <c r="H403" s="183">
        <f t="shared" ref="H403:H419" si="221">F403-G403</f>
        <v>0</v>
      </c>
      <c r="I403" s="183"/>
      <c r="J403" s="183">
        <f t="shared" ref="J403:J419" si="222">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223">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224">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225">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226">AN403+AO403+AP403</f>
        <v>0</v>
      </c>
      <c r="AR403" s="183">
        <f t="shared" ref="AR403:AR419" si="227">AE403+AI403+AM403+AQ403</f>
        <v>0</v>
      </c>
    </row>
    <row r="404" spans="2:44">
      <c r="B404" s="181" t="s">
        <v>1067</v>
      </c>
      <c r="C404" s="182" t="s">
        <v>1068</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220"/>
        <v>0</v>
      </c>
      <c r="G404" s="183"/>
      <c r="H404" s="183">
        <f t="shared" si="221"/>
        <v>0</v>
      </c>
      <c r="I404" s="183"/>
      <c r="J404" s="183">
        <f t="shared" si="222"/>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223"/>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224"/>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225"/>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226"/>
        <v>0</v>
      </c>
      <c r="AR404" s="183">
        <f t="shared" si="227"/>
        <v>0</v>
      </c>
    </row>
    <row r="405" spans="2:44">
      <c r="B405" s="181" t="s">
        <v>1069</v>
      </c>
      <c r="C405" s="182" t="s">
        <v>1070</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220"/>
        <v>0</v>
      </c>
      <c r="G405" s="183"/>
      <c r="H405" s="183">
        <f t="shared" si="221"/>
        <v>0</v>
      </c>
      <c r="I405" s="183"/>
      <c r="J405" s="183">
        <f t="shared" si="222"/>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223"/>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224"/>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225"/>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226"/>
        <v>0</v>
      </c>
      <c r="AR405" s="183">
        <f t="shared" si="227"/>
        <v>0</v>
      </c>
    </row>
    <row r="406" spans="2:44">
      <c r="B406" s="181" t="s">
        <v>1071</v>
      </c>
      <c r="C406" s="182" t="s">
        <v>1072</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220"/>
        <v>0</v>
      </c>
      <c r="G406" s="183"/>
      <c r="H406" s="183">
        <f t="shared" si="221"/>
        <v>0</v>
      </c>
      <c r="I406" s="183"/>
      <c r="J406" s="183">
        <f t="shared" si="222"/>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223"/>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224"/>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225"/>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226"/>
        <v>0</v>
      </c>
      <c r="AR406" s="183">
        <f t="shared" si="227"/>
        <v>0</v>
      </c>
    </row>
    <row r="407" spans="2:44">
      <c r="B407" s="181" t="s">
        <v>1073</v>
      </c>
      <c r="C407" s="182" t="s">
        <v>1074</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220"/>
        <v>0</v>
      </c>
      <c r="G407" s="183"/>
      <c r="H407" s="183">
        <f t="shared" si="221"/>
        <v>0</v>
      </c>
      <c r="I407" s="183"/>
      <c r="J407" s="183">
        <f t="shared" si="222"/>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223"/>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224"/>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225"/>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226"/>
        <v>0</v>
      </c>
      <c r="AR407" s="183">
        <f t="shared" si="227"/>
        <v>0</v>
      </c>
    </row>
    <row r="408" spans="2:44">
      <c r="B408" s="181" t="s">
        <v>1075</v>
      </c>
      <c r="C408" s="182" t="s">
        <v>1076</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220"/>
        <v>0</v>
      </c>
      <c r="G408" s="183"/>
      <c r="H408" s="183">
        <f t="shared" si="221"/>
        <v>0</v>
      </c>
      <c r="I408" s="183"/>
      <c r="J408" s="183">
        <f t="shared" si="222"/>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223"/>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224"/>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225"/>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226"/>
        <v>0</v>
      </c>
      <c r="AR408" s="183">
        <f t="shared" si="227"/>
        <v>0</v>
      </c>
    </row>
    <row r="409" spans="2:44">
      <c r="B409" s="181" t="s">
        <v>1077</v>
      </c>
      <c r="C409" s="182" t="s">
        <v>1078</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220"/>
        <v>0</v>
      </c>
      <c r="G409" s="183"/>
      <c r="H409" s="183">
        <f t="shared" si="221"/>
        <v>0</v>
      </c>
      <c r="I409" s="183"/>
      <c r="J409" s="183">
        <f t="shared" si="222"/>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223"/>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224"/>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225"/>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226"/>
        <v>0</v>
      </c>
      <c r="AR409" s="183">
        <f t="shared" si="227"/>
        <v>0</v>
      </c>
    </row>
    <row r="410" spans="2:44">
      <c r="B410" s="181" t="s">
        <v>1079</v>
      </c>
      <c r="C410" s="182" t="s">
        <v>1080</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220"/>
        <v>0</v>
      </c>
      <c r="G410" s="183"/>
      <c r="H410" s="183">
        <f t="shared" si="221"/>
        <v>0</v>
      </c>
      <c r="I410" s="183"/>
      <c r="J410" s="183">
        <f t="shared" si="222"/>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223"/>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224"/>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225"/>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226"/>
        <v>0</v>
      </c>
      <c r="AR410" s="183">
        <f t="shared" si="227"/>
        <v>0</v>
      </c>
    </row>
    <row r="411" spans="2:44">
      <c r="B411" s="181" t="s">
        <v>1081</v>
      </c>
      <c r="C411" s="182" t="s">
        <v>1082</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220"/>
        <v>0</v>
      </c>
      <c r="G411" s="183"/>
      <c r="H411" s="183">
        <f t="shared" si="221"/>
        <v>0</v>
      </c>
      <c r="I411" s="183"/>
      <c r="J411" s="183">
        <f t="shared" si="222"/>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223"/>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224"/>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225"/>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226"/>
        <v>0</v>
      </c>
      <c r="AR411" s="183">
        <f t="shared" si="227"/>
        <v>0</v>
      </c>
    </row>
    <row r="412" spans="2:44">
      <c r="B412" s="181" t="s">
        <v>1083</v>
      </c>
      <c r="C412" s="182" t="s">
        <v>1084</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220"/>
        <v>0</v>
      </c>
      <c r="G412" s="183"/>
      <c r="H412" s="183">
        <f t="shared" si="221"/>
        <v>0</v>
      </c>
      <c r="I412" s="183"/>
      <c r="J412" s="183">
        <f t="shared" si="222"/>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223"/>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224"/>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225"/>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226"/>
        <v>0</v>
      </c>
      <c r="AR412" s="183">
        <f t="shared" si="227"/>
        <v>0</v>
      </c>
    </row>
    <row r="413" spans="2:44">
      <c r="B413" s="181" t="s">
        <v>1085</v>
      </c>
      <c r="C413" s="182" t="s">
        <v>1086</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220"/>
        <v>0</v>
      </c>
      <c r="G413" s="183"/>
      <c r="H413" s="183">
        <f t="shared" si="221"/>
        <v>0</v>
      </c>
      <c r="I413" s="183"/>
      <c r="J413" s="183">
        <f t="shared" si="222"/>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223"/>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224"/>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225"/>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226"/>
        <v>0</v>
      </c>
      <c r="AR413" s="183">
        <f t="shared" si="227"/>
        <v>0</v>
      </c>
    </row>
    <row r="414" spans="2:44">
      <c r="B414" s="181" t="s">
        <v>1087</v>
      </c>
      <c r="C414" s="182" t="s">
        <v>1088</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220"/>
        <v>0</v>
      </c>
      <c r="G414" s="183"/>
      <c r="H414" s="183">
        <f t="shared" si="221"/>
        <v>0</v>
      </c>
      <c r="I414" s="183"/>
      <c r="J414" s="183">
        <f t="shared" si="222"/>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223"/>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224"/>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225"/>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226"/>
        <v>0</v>
      </c>
      <c r="AR414" s="183">
        <f t="shared" si="227"/>
        <v>0</v>
      </c>
    </row>
    <row r="415" spans="2:44">
      <c r="B415" s="181" t="s">
        <v>1089</v>
      </c>
      <c r="C415" s="182" t="s">
        <v>1090</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220"/>
        <v>0</v>
      </c>
      <c r="G415" s="183"/>
      <c r="H415" s="183">
        <f t="shared" si="221"/>
        <v>0</v>
      </c>
      <c r="I415" s="183"/>
      <c r="J415" s="183">
        <f t="shared" si="222"/>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223"/>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224"/>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225"/>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226"/>
        <v>0</v>
      </c>
      <c r="AR415" s="183">
        <f t="shared" si="227"/>
        <v>0</v>
      </c>
    </row>
    <row r="416" spans="2:44">
      <c r="B416" s="181" t="s">
        <v>1091</v>
      </c>
      <c r="C416" s="182" t="s">
        <v>1092</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220"/>
        <v>0</v>
      </c>
      <c r="G416" s="183"/>
      <c r="H416" s="183">
        <f t="shared" si="221"/>
        <v>0</v>
      </c>
      <c r="I416" s="183"/>
      <c r="J416" s="183">
        <f t="shared" si="222"/>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223"/>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224"/>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225"/>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226"/>
        <v>0</v>
      </c>
      <c r="AR416" s="183">
        <f t="shared" si="227"/>
        <v>0</v>
      </c>
    </row>
    <row r="417" spans="2:44">
      <c r="B417" s="181" t="s">
        <v>1093</v>
      </c>
      <c r="C417" s="182" t="s">
        <v>1094</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220"/>
        <v>0</v>
      </c>
      <c r="G417" s="183"/>
      <c r="H417" s="183">
        <f t="shared" si="221"/>
        <v>0</v>
      </c>
      <c r="I417" s="183"/>
      <c r="J417" s="183">
        <f t="shared" si="222"/>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223"/>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224"/>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225"/>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226"/>
        <v>0</v>
      </c>
      <c r="AR417" s="183">
        <f t="shared" si="227"/>
        <v>0</v>
      </c>
    </row>
    <row r="418" spans="2:44">
      <c r="B418" s="181" t="s">
        <v>1095</v>
      </c>
      <c r="C418" s="182" t="s">
        <v>1096</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220"/>
        <v>0</v>
      </c>
      <c r="G418" s="183"/>
      <c r="H418" s="183">
        <f t="shared" si="221"/>
        <v>0</v>
      </c>
      <c r="I418" s="183"/>
      <c r="J418" s="183">
        <f t="shared" si="222"/>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223"/>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224"/>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225"/>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226"/>
        <v>0</v>
      </c>
      <c r="AR418" s="183">
        <f t="shared" si="227"/>
        <v>0</v>
      </c>
    </row>
    <row r="419" spans="2:44">
      <c r="B419" s="181" t="s">
        <v>1097</v>
      </c>
      <c r="C419" s="182" t="s">
        <v>1098</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220"/>
        <v>0</v>
      </c>
      <c r="G419" s="183"/>
      <c r="H419" s="183">
        <f t="shared" si="221"/>
        <v>0</v>
      </c>
      <c r="I419" s="183"/>
      <c r="J419" s="183">
        <f t="shared" si="222"/>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223"/>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224"/>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225"/>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226"/>
        <v>0</v>
      </c>
      <c r="AR419" s="183">
        <f t="shared" si="227"/>
        <v>0</v>
      </c>
    </row>
    <row r="420" spans="2:44">
      <c r="B420" s="181" t="s">
        <v>1099</v>
      </c>
      <c r="C420" s="182" t="s">
        <v>1100</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228">D420+E420</f>
        <v>0</v>
      </c>
      <c r="G420" s="183"/>
      <c r="H420" s="183">
        <f t="shared" ref="H420:H428" si="229">F420-G420</f>
        <v>0</v>
      </c>
      <c r="I420" s="183"/>
      <c r="J420" s="183">
        <f t="shared" ref="J420:J428" si="230">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231">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232">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233">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234">AN420+AO420+AP420</f>
        <v>0</v>
      </c>
      <c r="AR420" s="183">
        <f t="shared" ref="AR420:AR428" si="235">AE420+AI420+AM420+AQ420</f>
        <v>0</v>
      </c>
    </row>
    <row r="421" spans="2:44">
      <c r="B421" s="181" t="s">
        <v>1101</v>
      </c>
      <c r="C421" s="182" t="s">
        <v>1102</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228"/>
        <v>0</v>
      </c>
      <c r="G421" s="183"/>
      <c r="H421" s="183">
        <f t="shared" si="229"/>
        <v>0</v>
      </c>
      <c r="I421" s="183"/>
      <c r="J421" s="183">
        <f t="shared" si="230"/>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231"/>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232"/>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233"/>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234"/>
        <v>0</v>
      </c>
      <c r="AR421" s="183">
        <f t="shared" si="235"/>
        <v>0</v>
      </c>
    </row>
    <row r="422" spans="2:44">
      <c r="B422" s="181" t="s">
        <v>1103</v>
      </c>
      <c r="C422" s="182" t="s">
        <v>1104</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228"/>
        <v>0</v>
      </c>
      <c r="G422" s="183"/>
      <c r="H422" s="183">
        <f t="shared" si="229"/>
        <v>0</v>
      </c>
      <c r="I422" s="183"/>
      <c r="J422" s="183">
        <f t="shared" si="230"/>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231"/>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232"/>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233"/>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234"/>
        <v>0</v>
      </c>
      <c r="AR422" s="183">
        <f t="shared" si="235"/>
        <v>0</v>
      </c>
    </row>
    <row r="423" spans="2:44">
      <c r="B423" s="181" t="s">
        <v>1105</v>
      </c>
      <c r="C423" s="182" t="s">
        <v>1106</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228"/>
        <v>0</v>
      </c>
      <c r="G423" s="183"/>
      <c r="H423" s="183">
        <f t="shared" si="229"/>
        <v>0</v>
      </c>
      <c r="I423" s="183"/>
      <c r="J423" s="183">
        <f t="shared" si="230"/>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231"/>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232"/>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233"/>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234"/>
        <v>0</v>
      </c>
      <c r="AR423" s="183">
        <f t="shared" si="235"/>
        <v>0</v>
      </c>
    </row>
    <row r="424" spans="2:44">
      <c r="B424" s="181" t="s">
        <v>1107</v>
      </c>
      <c r="C424" s="182" t="s">
        <v>1108</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228"/>
        <v>0</v>
      </c>
      <c r="G424" s="183"/>
      <c r="H424" s="183">
        <f t="shared" si="229"/>
        <v>0</v>
      </c>
      <c r="I424" s="183"/>
      <c r="J424" s="183">
        <f t="shared" si="230"/>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231"/>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232"/>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233"/>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234"/>
        <v>0</v>
      </c>
      <c r="AR424" s="183">
        <f t="shared" si="235"/>
        <v>0</v>
      </c>
    </row>
    <row r="425" spans="2:44">
      <c r="B425" s="181" t="s">
        <v>1109</v>
      </c>
      <c r="C425" s="182" t="s">
        <v>1110</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228"/>
        <v>0</v>
      </c>
      <c r="G425" s="183"/>
      <c r="H425" s="183">
        <f t="shared" si="229"/>
        <v>0</v>
      </c>
      <c r="I425" s="183"/>
      <c r="J425" s="183">
        <f t="shared" si="230"/>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231"/>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232"/>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233"/>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234"/>
        <v>0</v>
      </c>
      <c r="AR425" s="183">
        <f t="shared" si="235"/>
        <v>0</v>
      </c>
    </row>
    <row r="426" spans="2:44">
      <c r="B426" s="181" t="s">
        <v>365</v>
      </c>
      <c r="C426" s="182" t="s">
        <v>1111</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228"/>
        <v>0</v>
      </c>
      <c r="G426" s="183"/>
      <c r="H426" s="183">
        <f t="shared" si="229"/>
        <v>0</v>
      </c>
      <c r="I426" s="183"/>
      <c r="J426" s="183">
        <f t="shared" si="230"/>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231"/>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232"/>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233"/>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234"/>
        <v>0</v>
      </c>
      <c r="AR426" s="183">
        <f t="shared" si="235"/>
        <v>0</v>
      </c>
    </row>
    <row r="427" spans="2:44">
      <c r="B427" s="181" t="s">
        <v>1112</v>
      </c>
      <c r="C427" s="182" t="s">
        <v>1113</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228"/>
        <v>0</v>
      </c>
      <c r="G427" s="183"/>
      <c r="H427" s="183">
        <f t="shared" si="229"/>
        <v>0</v>
      </c>
      <c r="I427" s="183"/>
      <c r="J427" s="183">
        <f t="shared" si="230"/>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231"/>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232"/>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233"/>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234"/>
        <v>0</v>
      </c>
      <c r="AR427" s="183">
        <f t="shared" si="235"/>
        <v>0</v>
      </c>
    </row>
    <row r="428" spans="2:44">
      <c r="B428" s="181" t="s">
        <v>1114</v>
      </c>
      <c r="C428" s="182" t="s">
        <v>1104</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228"/>
        <v>0</v>
      </c>
      <c r="G428" s="183"/>
      <c r="H428" s="183">
        <f t="shared" si="229"/>
        <v>0</v>
      </c>
      <c r="I428" s="183"/>
      <c r="J428" s="183">
        <f t="shared" si="230"/>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231"/>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232"/>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233"/>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234"/>
        <v>0</v>
      </c>
      <c r="AR428" s="183">
        <f t="shared" si="235"/>
        <v>0</v>
      </c>
    </row>
    <row r="429" spans="2:44">
      <c r="B429" s="181" t="s">
        <v>1115</v>
      </c>
      <c r="C429" s="182" t="s">
        <v>1116</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236">D429+E429</f>
        <v>0</v>
      </c>
      <c r="G429" s="183"/>
      <c r="H429" s="183">
        <f t="shared" ref="H429:H444" si="237">F429-G429</f>
        <v>0</v>
      </c>
      <c r="I429" s="183"/>
      <c r="J429" s="183">
        <f t="shared" ref="J429:J444" si="238">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239">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240">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241">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242">AN429+AO429+AP429</f>
        <v>0</v>
      </c>
      <c r="AR429" s="183">
        <f t="shared" ref="AR429:AR444" si="243">AE429+AI429+AM429+AQ429</f>
        <v>0</v>
      </c>
    </row>
    <row r="430" spans="2:44">
      <c r="B430" s="181" t="s">
        <v>1117</v>
      </c>
      <c r="C430" s="182" t="s">
        <v>1118</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236"/>
        <v>0</v>
      </c>
      <c r="G430" s="183"/>
      <c r="H430" s="183">
        <f t="shared" si="237"/>
        <v>0</v>
      </c>
      <c r="I430" s="183"/>
      <c r="J430" s="183">
        <f t="shared" si="238"/>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239"/>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240"/>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241"/>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242"/>
        <v>0</v>
      </c>
      <c r="AR430" s="183">
        <f t="shared" si="243"/>
        <v>0</v>
      </c>
    </row>
    <row r="431" spans="2:44">
      <c r="B431" s="181" t="s">
        <v>1119</v>
      </c>
      <c r="C431" s="182" t="s">
        <v>1120</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236"/>
        <v>0</v>
      </c>
      <c r="G431" s="183"/>
      <c r="H431" s="183">
        <f t="shared" si="237"/>
        <v>0</v>
      </c>
      <c r="I431" s="183"/>
      <c r="J431" s="183">
        <f t="shared" si="238"/>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239"/>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240"/>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241"/>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242"/>
        <v>0</v>
      </c>
      <c r="AR431" s="183">
        <f t="shared" si="243"/>
        <v>0</v>
      </c>
    </row>
    <row r="432" spans="2:44">
      <c r="B432" s="181" t="s">
        <v>1121</v>
      </c>
      <c r="C432" s="182" t="s">
        <v>1122</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236"/>
        <v>0</v>
      </c>
      <c r="G432" s="183"/>
      <c r="H432" s="183">
        <f t="shared" si="237"/>
        <v>0</v>
      </c>
      <c r="I432" s="183"/>
      <c r="J432" s="183">
        <f t="shared" si="238"/>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239"/>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240"/>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241"/>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242"/>
        <v>0</v>
      </c>
      <c r="AR432" s="183">
        <f t="shared" si="243"/>
        <v>0</v>
      </c>
    </row>
    <row r="433" spans="2:44">
      <c r="B433" s="181" t="s">
        <v>1123</v>
      </c>
      <c r="C433" s="182" t="s">
        <v>1124</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236"/>
        <v>0</v>
      </c>
      <c r="G433" s="183"/>
      <c r="H433" s="183">
        <f t="shared" si="237"/>
        <v>0</v>
      </c>
      <c r="I433" s="183"/>
      <c r="J433" s="183">
        <f t="shared" si="238"/>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239"/>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240"/>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241"/>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242"/>
        <v>0</v>
      </c>
      <c r="AR433" s="183">
        <f t="shared" si="243"/>
        <v>0</v>
      </c>
    </row>
    <row r="434" spans="2:44">
      <c r="B434" s="181" t="s">
        <v>1125</v>
      </c>
      <c r="C434" s="182" t="s">
        <v>1126</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236"/>
        <v>0</v>
      </c>
      <c r="G434" s="183"/>
      <c r="H434" s="183">
        <f t="shared" si="237"/>
        <v>0</v>
      </c>
      <c r="I434" s="183"/>
      <c r="J434" s="183">
        <f t="shared" si="238"/>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239"/>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240"/>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241"/>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242"/>
        <v>0</v>
      </c>
      <c r="AR434" s="183">
        <f t="shared" si="243"/>
        <v>0</v>
      </c>
    </row>
    <row r="435" spans="2:44">
      <c r="B435" s="181" t="s">
        <v>1127</v>
      </c>
      <c r="C435" s="182" t="s">
        <v>1128</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236"/>
        <v>0</v>
      </c>
      <c r="G435" s="183"/>
      <c r="H435" s="183">
        <f t="shared" si="237"/>
        <v>0</v>
      </c>
      <c r="I435" s="183"/>
      <c r="J435" s="183">
        <f t="shared" si="238"/>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239"/>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240"/>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241"/>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242"/>
        <v>0</v>
      </c>
      <c r="AR435" s="183">
        <f t="shared" si="243"/>
        <v>0</v>
      </c>
    </row>
    <row r="436" spans="2:44">
      <c r="B436" s="181" t="s">
        <v>1129</v>
      </c>
      <c r="C436" s="182" t="s">
        <v>1130</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236"/>
        <v>0</v>
      </c>
      <c r="G436" s="183"/>
      <c r="H436" s="183">
        <f t="shared" si="237"/>
        <v>0</v>
      </c>
      <c r="I436" s="183"/>
      <c r="J436" s="183">
        <f t="shared" si="238"/>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239"/>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240"/>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241"/>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242"/>
        <v>0</v>
      </c>
      <c r="AR436" s="183">
        <f t="shared" si="243"/>
        <v>0</v>
      </c>
    </row>
    <row r="437" spans="2:44">
      <c r="B437" s="181" t="s">
        <v>1131</v>
      </c>
      <c r="C437" s="182" t="s">
        <v>1132</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236"/>
        <v>0</v>
      </c>
      <c r="G437" s="183"/>
      <c r="H437" s="183">
        <f t="shared" si="237"/>
        <v>0</v>
      </c>
      <c r="I437" s="183"/>
      <c r="J437" s="183">
        <f t="shared" si="238"/>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239"/>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240"/>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241"/>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242"/>
        <v>0</v>
      </c>
      <c r="AR437" s="183">
        <f t="shared" si="243"/>
        <v>0</v>
      </c>
    </row>
    <row r="438" spans="2:44">
      <c r="B438" s="181" t="s">
        <v>1133</v>
      </c>
      <c r="C438" s="182" t="s">
        <v>1134</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236"/>
        <v>0</v>
      </c>
      <c r="G438" s="183"/>
      <c r="H438" s="183">
        <f t="shared" si="237"/>
        <v>0</v>
      </c>
      <c r="I438" s="183"/>
      <c r="J438" s="183">
        <f t="shared" si="238"/>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239"/>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240"/>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241"/>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242"/>
        <v>0</v>
      </c>
      <c r="AR438" s="183">
        <f t="shared" si="243"/>
        <v>0</v>
      </c>
    </row>
    <row r="439" spans="2:44">
      <c r="B439" s="181" t="s">
        <v>1135</v>
      </c>
      <c r="C439" s="182" t="s">
        <v>1136</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236"/>
        <v>0</v>
      </c>
      <c r="G439" s="183"/>
      <c r="H439" s="183">
        <f t="shared" si="237"/>
        <v>0</v>
      </c>
      <c r="I439" s="183"/>
      <c r="J439" s="183">
        <f t="shared" si="238"/>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239"/>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240"/>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241"/>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242"/>
        <v>0</v>
      </c>
      <c r="AR439" s="183">
        <f t="shared" si="243"/>
        <v>0</v>
      </c>
    </row>
    <row r="440" spans="2:44">
      <c r="B440" s="181" t="s">
        <v>1137</v>
      </c>
      <c r="C440" s="182" t="s">
        <v>1138</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236"/>
        <v>0</v>
      </c>
      <c r="G440" s="183"/>
      <c r="H440" s="183">
        <f t="shared" si="237"/>
        <v>0</v>
      </c>
      <c r="I440" s="183"/>
      <c r="J440" s="183">
        <f t="shared" si="238"/>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239"/>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240"/>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241"/>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242"/>
        <v>0</v>
      </c>
      <c r="AR440" s="183">
        <f t="shared" si="243"/>
        <v>0</v>
      </c>
    </row>
    <row r="441" spans="2:44">
      <c r="B441" s="181" t="s">
        <v>1139</v>
      </c>
      <c r="C441" s="182" t="s">
        <v>1140</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236"/>
        <v>0</v>
      </c>
      <c r="G441" s="183"/>
      <c r="H441" s="183">
        <f t="shared" si="237"/>
        <v>0</v>
      </c>
      <c r="I441" s="183"/>
      <c r="J441" s="183">
        <f t="shared" si="238"/>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239"/>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240"/>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241"/>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242"/>
        <v>0</v>
      </c>
      <c r="AR441" s="183">
        <f t="shared" si="243"/>
        <v>0</v>
      </c>
    </row>
    <row r="442" spans="2:44">
      <c r="B442" s="181" t="s">
        <v>1141</v>
      </c>
      <c r="C442" s="182" t="s">
        <v>1142</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236"/>
        <v>0</v>
      </c>
      <c r="G442" s="183"/>
      <c r="H442" s="183">
        <f t="shared" si="237"/>
        <v>0</v>
      </c>
      <c r="I442" s="183"/>
      <c r="J442" s="183">
        <f t="shared" si="238"/>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239"/>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240"/>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241"/>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242"/>
        <v>0</v>
      </c>
      <c r="AR442" s="183">
        <f t="shared" si="243"/>
        <v>0</v>
      </c>
    </row>
    <row r="443" spans="2:44">
      <c r="B443" s="181" t="s">
        <v>1143</v>
      </c>
      <c r="C443" s="182" t="s">
        <v>1144</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236"/>
        <v>0</v>
      </c>
      <c r="G443" s="183"/>
      <c r="H443" s="183">
        <f t="shared" si="237"/>
        <v>0</v>
      </c>
      <c r="I443" s="183"/>
      <c r="J443" s="183">
        <f t="shared" si="238"/>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239"/>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240"/>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241"/>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242"/>
        <v>0</v>
      </c>
      <c r="AR443" s="183">
        <f t="shared" si="243"/>
        <v>0</v>
      </c>
    </row>
    <row r="444" spans="2:44">
      <c r="B444" s="181" t="s">
        <v>1145</v>
      </c>
      <c r="C444" s="182" t="s">
        <v>1146</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236"/>
        <v>0</v>
      </c>
      <c r="G444" s="183"/>
      <c r="H444" s="183">
        <f t="shared" si="237"/>
        <v>0</v>
      </c>
      <c r="I444" s="183"/>
      <c r="J444" s="183">
        <f t="shared" si="238"/>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239"/>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240"/>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241"/>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242"/>
        <v>0</v>
      </c>
      <c r="AR444" s="183">
        <f t="shared" si="243"/>
        <v>0</v>
      </c>
    </row>
    <row r="445" spans="2:44">
      <c r="B445" s="181" t="s">
        <v>1147</v>
      </c>
      <c r="C445" s="182" t="s">
        <v>1148</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 t="shared" ref="F445:F476" si="244">D445+E445</f>
        <v>0</v>
      </c>
      <c r="G445" s="183"/>
      <c r="H445" s="183">
        <f t="shared" ref="H445:H476" si="245">F445-G445</f>
        <v>0</v>
      </c>
      <c r="I445" s="183"/>
      <c r="J445" s="183">
        <f t="shared" ref="J445:J476" si="246">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 t="shared" ref="AE445:AE476" si="247">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 t="shared" ref="AI445:AI476" si="248">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 t="shared" ref="AM445:AM476" si="249">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 t="shared" ref="AQ445:AQ476" si="250">AN445+AO445+AP445</f>
        <v>0</v>
      </c>
      <c r="AR445" s="183">
        <f t="shared" ref="AR445:AR476" si="251">AE445+AI445+AM445+AQ445</f>
        <v>0</v>
      </c>
    </row>
    <row r="446" spans="2:44">
      <c r="B446" s="181" t="s">
        <v>1149</v>
      </c>
      <c r="C446" s="182" t="s">
        <v>1150</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 t="shared" si="244"/>
        <v>0</v>
      </c>
      <c r="G446" s="183"/>
      <c r="H446" s="183">
        <f t="shared" si="245"/>
        <v>0</v>
      </c>
      <c r="I446" s="183"/>
      <c r="J446" s="183">
        <f t="shared" si="246"/>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 t="shared" si="247"/>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 t="shared" si="248"/>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 t="shared" si="249"/>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 t="shared" si="250"/>
        <v>0</v>
      </c>
      <c r="AR446" s="183">
        <f t="shared" si="251"/>
        <v>0</v>
      </c>
    </row>
    <row r="447" spans="2:44">
      <c r="B447" s="181" t="s">
        <v>1151</v>
      </c>
      <c r="C447" s="182" t="s">
        <v>1152</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 t="shared" si="244"/>
        <v>0</v>
      </c>
      <c r="G447" s="183"/>
      <c r="H447" s="183">
        <f t="shared" si="245"/>
        <v>0</v>
      </c>
      <c r="I447" s="183"/>
      <c r="J447" s="183">
        <f t="shared" si="246"/>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 t="shared" si="247"/>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 t="shared" si="248"/>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 t="shared" si="249"/>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 t="shared" si="250"/>
        <v>0</v>
      </c>
      <c r="AR447" s="183">
        <f t="shared" si="251"/>
        <v>0</v>
      </c>
    </row>
    <row r="448" spans="2:44">
      <c r="B448" s="181" t="s">
        <v>1153</v>
      </c>
      <c r="C448" s="182" t="s">
        <v>1154</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 t="shared" si="244"/>
        <v>0</v>
      </c>
      <c r="G448" s="183"/>
      <c r="H448" s="183">
        <f t="shared" si="245"/>
        <v>0</v>
      </c>
      <c r="I448" s="183"/>
      <c r="J448" s="183">
        <f t="shared" si="246"/>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 t="shared" si="247"/>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 t="shared" si="248"/>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 t="shared" si="249"/>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 t="shared" si="250"/>
        <v>0</v>
      </c>
      <c r="AR448" s="183">
        <f t="shared" si="251"/>
        <v>0</v>
      </c>
    </row>
    <row r="449" spans="2:44">
      <c r="B449" s="181" t="s">
        <v>1155</v>
      </c>
      <c r="C449" s="182" t="s">
        <v>1156</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si="244"/>
        <v>0</v>
      </c>
      <c r="G449" s="183"/>
      <c r="H449" s="183">
        <f t="shared" si="245"/>
        <v>0</v>
      </c>
      <c r="I449" s="183"/>
      <c r="J449" s="183">
        <f t="shared" si="246"/>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si="247"/>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si="248"/>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si="249"/>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si="250"/>
        <v>0</v>
      </c>
      <c r="AR449" s="183">
        <f t="shared" si="251"/>
        <v>0</v>
      </c>
    </row>
    <row r="450" spans="2:44">
      <c r="B450" s="181" t="s">
        <v>1157</v>
      </c>
      <c r="C450" s="182" t="s">
        <v>1158</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244"/>
        <v>0</v>
      </c>
      <c r="G450" s="183"/>
      <c r="H450" s="183">
        <f t="shared" si="245"/>
        <v>0</v>
      </c>
      <c r="I450" s="183"/>
      <c r="J450" s="183">
        <f t="shared" si="246"/>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247"/>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248"/>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249"/>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250"/>
        <v>0</v>
      </c>
      <c r="AR450" s="183">
        <f t="shared" si="251"/>
        <v>0</v>
      </c>
    </row>
    <row r="451" spans="2:44">
      <c r="B451" s="181" t="s">
        <v>1159</v>
      </c>
      <c r="C451" s="182" t="s">
        <v>1160</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244"/>
        <v>0</v>
      </c>
      <c r="G451" s="183"/>
      <c r="H451" s="183">
        <f t="shared" si="245"/>
        <v>0</v>
      </c>
      <c r="I451" s="183"/>
      <c r="J451" s="183">
        <f t="shared" si="246"/>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247"/>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248"/>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249"/>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250"/>
        <v>0</v>
      </c>
      <c r="AR451" s="183">
        <f t="shared" si="251"/>
        <v>0</v>
      </c>
    </row>
    <row r="452" spans="2:44">
      <c r="B452" s="181" t="s">
        <v>1161</v>
      </c>
      <c r="C452" s="182" t="s">
        <v>1162</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244"/>
        <v>0</v>
      </c>
      <c r="G452" s="183"/>
      <c r="H452" s="183">
        <f t="shared" si="245"/>
        <v>0</v>
      </c>
      <c r="I452" s="183"/>
      <c r="J452" s="183">
        <f t="shared" si="246"/>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247"/>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248"/>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249"/>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250"/>
        <v>0</v>
      </c>
      <c r="AR452" s="183">
        <f t="shared" si="251"/>
        <v>0</v>
      </c>
    </row>
    <row r="453" spans="2:44">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244"/>
        <v>0</v>
      </c>
      <c r="G453" s="183"/>
      <c r="H453" s="183">
        <f t="shared" si="245"/>
        <v>0</v>
      </c>
      <c r="I453" s="183"/>
      <c r="J453" s="183">
        <f t="shared" si="246"/>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247"/>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248"/>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249"/>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250"/>
        <v>0</v>
      </c>
      <c r="AR453" s="183">
        <f t="shared" si="251"/>
        <v>0</v>
      </c>
    </row>
    <row r="454" spans="2:44">
      <c r="B454" s="181" t="s">
        <v>1163</v>
      </c>
      <c r="C454" s="182" t="s">
        <v>1164</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si="244"/>
        <v>0</v>
      </c>
      <c r="G454" s="183"/>
      <c r="H454" s="183">
        <f t="shared" si="245"/>
        <v>0</v>
      </c>
      <c r="I454" s="183"/>
      <c r="J454" s="183">
        <f t="shared" si="246"/>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si="247"/>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si="248"/>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si="249"/>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si="250"/>
        <v>0</v>
      </c>
      <c r="AR454" s="183">
        <f t="shared" si="251"/>
        <v>0</v>
      </c>
    </row>
    <row r="455" spans="2:44">
      <c r="B455" s="181" t="s">
        <v>1165</v>
      </c>
      <c r="C455" s="182" t="s">
        <v>1166</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244"/>
        <v>0</v>
      </c>
      <c r="G455" s="183"/>
      <c r="H455" s="183">
        <f t="shared" si="245"/>
        <v>0</v>
      </c>
      <c r="I455" s="183"/>
      <c r="J455" s="183">
        <f t="shared" si="246"/>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247"/>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248"/>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249"/>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250"/>
        <v>0</v>
      </c>
      <c r="AR455" s="183">
        <f t="shared" si="251"/>
        <v>0</v>
      </c>
    </row>
    <row r="456" spans="2:44">
      <c r="B456" s="181" t="s">
        <v>1167</v>
      </c>
      <c r="C456" s="182" t="s">
        <v>1168</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244"/>
        <v>0</v>
      </c>
      <c r="G456" s="183"/>
      <c r="H456" s="183">
        <f t="shared" si="245"/>
        <v>0</v>
      </c>
      <c r="I456" s="183"/>
      <c r="J456" s="183">
        <f t="shared" si="246"/>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247"/>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248"/>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249"/>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250"/>
        <v>0</v>
      </c>
      <c r="AR456" s="183">
        <f t="shared" si="251"/>
        <v>0</v>
      </c>
    </row>
    <row r="457" spans="2:44">
      <c r="B457" s="181" t="s">
        <v>1169</v>
      </c>
      <c r="C457" s="182" t="s">
        <v>1170</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244"/>
        <v>0</v>
      </c>
      <c r="G457" s="183"/>
      <c r="H457" s="183">
        <f t="shared" si="245"/>
        <v>0</v>
      </c>
      <c r="I457" s="183"/>
      <c r="J457" s="183">
        <f t="shared" si="246"/>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247"/>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248"/>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249"/>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250"/>
        <v>0</v>
      </c>
      <c r="AR457" s="183">
        <f t="shared" si="251"/>
        <v>0</v>
      </c>
    </row>
    <row r="458" spans="2:44">
      <c r="B458" s="181" t="s">
        <v>1171</v>
      </c>
      <c r="C458" s="182" t="s">
        <v>1172</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244"/>
        <v>0</v>
      </c>
      <c r="G458" s="183"/>
      <c r="H458" s="183">
        <f t="shared" si="245"/>
        <v>0</v>
      </c>
      <c r="I458" s="183"/>
      <c r="J458" s="183">
        <f t="shared" si="246"/>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247"/>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248"/>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249"/>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250"/>
        <v>0</v>
      </c>
      <c r="AR458" s="183">
        <f t="shared" si="251"/>
        <v>0</v>
      </c>
    </row>
    <row r="459" spans="2:44">
      <c r="B459" s="190" t="s">
        <v>356</v>
      </c>
      <c r="C459" s="191" t="s">
        <v>224</v>
      </c>
      <c r="D459" s="192">
        <f>SUM(D460:D466)</f>
        <v>0</v>
      </c>
      <c r="E459" s="192">
        <f>SUM(E460:E466)</f>
        <v>0</v>
      </c>
      <c r="F459" s="192">
        <f t="shared" si="244"/>
        <v>0</v>
      </c>
      <c r="G459" s="192">
        <f>SUM(G460:G466)</f>
        <v>0</v>
      </c>
      <c r="H459" s="192">
        <f t="shared" si="245"/>
        <v>0</v>
      </c>
      <c r="I459" s="192">
        <f>SUM(I460:I466)</f>
        <v>0</v>
      </c>
      <c r="J459" s="192">
        <f t="shared" si="246"/>
        <v>0</v>
      </c>
      <c r="K459" s="192">
        <f t="shared" ref="K459:AD459" si="252">SUM(K460:K466)</f>
        <v>0</v>
      </c>
      <c r="L459" s="192">
        <f t="shared" si="252"/>
        <v>0</v>
      </c>
      <c r="M459" s="192">
        <f t="shared" si="252"/>
        <v>0</v>
      </c>
      <c r="N459" s="192">
        <f t="shared" si="252"/>
        <v>0</v>
      </c>
      <c r="O459" s="192">
        <f t="shared" si="252"/>
        <v>0</v>
      </c>
      <c r="P459" s="192">
        <f>SUM(P460:P466)</f>
        <v>0</v>
      </c>
      <c r="Q459" s="192">
        <f>SUM(Q460:Q466)</f>
        <v>0</v>
      </c>
      <c r="R459" s="192">
        <f t="shared" si="252"/>
        <v>0</v>
      </c>
      <c r="S459" s="192">
        <f t="shared" si="252"/>
        <v>0</v>
      </c>
      <c r="T459" s="192">
        <f>SUM(T460:T466)</f>
        <v>0</v>
      </c>
      <c r="U459" s="192">
        <f t="shared" si="252"/>
        <v>0</v>
      </c>
      <c r="V459" s="192">
        <f t="shared" si="252"/>
        <v>0</v>
      </c>
      <c r="W459" s="192">
        <f>SUM(W460:W466)</f>
        <v>0</v>
      </c>
      <c r="X459" s="192">
        <f t="shared" si="252"/>
        <v>0</v>
      </c>
      <c r="Y459" s="192">
        <f>SUM(Y460:Y466)</f>
        <v>0</v>
      </c>
      <c r="Z459" s="192">
        <f>SUM(Z460:Z466)</f>
        <v>0</v>
      </c>
      <c r="AA459" s="192">
        <f t="shared" si="252"/>
        <v>0</v>
      </c>
      <c r="AB459" s="192">
        <f t="shared" si="252"/>
        <v>0</v>
      </c>
      <c r="AC459" s="192">
        <f t="shared" si="252"/>
        <v>0</v>
      </c>
      <c r="AD459" s="192">
        <f t="shared" si="252"/>
        <v>0</v>
      </c>
      <c r="AE459" s="192">
        <f t="shared" si="247"/>
        <v>0</v>
      </c>
      <c r="AF459" s="192">
        <f>SUM(AF460:AF466)</f>
        <v>0</v>
      </c>
      <c r="AG459" s="192">
        <f>SUM(AG460:AG466)</f>
        <v>0</v>
      </c>
      <c r="AH459" s="192">
        <f>SUM(AH460:AH466)</f>
        <v>0</v>
      </c>
      <c r="AI459" s="192">
        <f t="shared" si="248"/>
        <v>0</v>
      </c>
      <c r="AJ459" s="192">
        <f>SUM(AJ460:AJ466)</f>
        <v>0</v>
      </c>
      <c r="AK459" s="192">
        <f>SUM(AK460:AK466)</f>
        <v>0</v>
      </c>
      <c r="AL459" s="192">
        <f>SUM(AL460:AL466)</f>
        <v>0</v>
      </c>
      <c r="AM459" s="192">
        <f t="shared" si="249"/>
        <v>0</v>
      </c>
      <c r="AN459" s="192">
        <f>SUM(AN460:AN466)</f>
        <v>0</v>
      </c>
      <c r="AO459" s="192">
        <f>SUM(AO460:AO466)</f>
        <v>0</v>
      </c>
      <c r="AP459" s="192">
        <f>SUM(AP460:AP466)</f>
        <v>0</v>
      </c>
      <c r="AQ459" s="192">
        <f t="shared" si="250"/>
        <v>0</v>
      </c>
      <c r="AR459" s="192">
        <f t="shared" si="251"/>
        <v>0</v>
      </c>
    </row>
    <row r="460" spans="2:44">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si="244"/>
        <v>0</v>
      </c>
      <c r="G460" s="183"/>
      <c r="H460" s="183">
        <f t="shared" si="245"/>
        <v>0</v>
      </c>
      <c r="I460" s="183"/>
      <c r="J460" s="183">
        <f t="shared" si="246"/>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si="247"/>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si="248"/>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si="249"/>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si="250"/>
        <v>0</v>
      </c>
      <c r="AR460" s="183">
        <f t="shared" si="251"/>
        <v>0</v>
      </c>
    </row>
    <row r="461" spans="2:44">
      <c r="B461" s="181" t="s">
        <v>1173</v>
      </c>
      <c r="C461" s="182" t="s">
        <v>1174</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244"/>
        <v>0</v>
      </c>
      <c r="G461" s="183"/>
      <c r="H461" s="183">
        <f t="shared" si="245"/>
        <v>0</v>
      </c>
      <c r="I461" s="183"/>
      <c r="J461" s="183">
        <f t="shared" si="246"/>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247"/>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248"/>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249"/>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250"/>
        <v>0</v>
      </c>
      <c r="AR461" s="183">
        <f t="shared" si="251"/>
        <v>0</v>
      </c>
    </row>
    <row r="462" spans="2:44">
      <c r="B462" s="181" t="s">
        <v>1175</v>
      </c>
      <c r="C462" s="182" t="s">
        <v>1176</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244"/>
        <v>0</v>
      </c>
      <c r="G462" s="183"/>
      <c r="H462" s="183">
        <f t="shared" si="245"/>
        <v>0</v>
      </c>
      <c r="I462" s="183"/>
      <c r="J462" s="183">
        <f t="shared" si="246"/>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247"/>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248"/>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249"/>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250"/>
        <v>0</v>
      </c>
      <c r="AR462" s="183">
        <f t="shared" si="251"/>
        <v>0</v>
      </c>
    </row>
    <row r="463" spans="2:44">
      <c r="B463" s="181" t="s">
        <v>1177</v>
      </c>
      <c r="C463" s="182" t="s">
        <v>1178</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244"/>
        <v>0</v>
      </c>
      <c r="G463" s="183"/>
      <c r="H463" s="183">
        <f t="shared" si="245"/>
        <v>0</v>
      </c>
      <c r="I463" s="183"/>
      <c r="J463" s="183">
        <f t="shared" si="246"/>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247"/>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248"/>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249"/>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250"/>
        <v>0</v>
      </c>
      <c r="AR463" s="183">
        <f t="shared" si="251"/>
        <v>0</v>
      </c>
    </row>
    <row r="464" spans="2:44">
      <c r="B464" s="181" t="s">
        <v>1179</v>
      </c>
      <c r="C464" s="182" t="s">
        <v>1180</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si="244"/>
        <v>0</v>
      </c>
      <c r="G464" s="183"/>
      <c r="H464" s="183">
        <f t="shared" si="245"/>
        <v>0</v>
      </c>
      <c r="I464" s="183"/>
      <c r="J464" s="183">
        <f t="shared" si="246"/>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si="247"/>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si="248"/>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si="249"/>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si="250"/>
        <v>0</v>
      </c>
      <c r="AR464" s="183">
        <f t="shared" si="251"/>
        <v>0</v>
      </c>
    </row>
    <row r="465" spans="2:44">
      <c r="B465" s="181" t="s">
        <v>1181</v>
      </c>
      <c r="C465" s="182" t="s">
        <v>1182</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si="244"/>
        <v>0</v>
      </c>
      <c r="G465" s="183"/>
      <c r="H465" s="183">
        <f t="shared" si="245"/>
        <v>0</v>
      </c>
      <c r="I465" s="183"/>
      <c r="J465" s="183">
        <f t="shared" si="246"/>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si="247"/>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si="248"/>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si="249"/>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si="250"/>
        <v>0</v>
      </c>
      <c r="AR465" s="183">
        <f t="shared" si="251"/>
        <v>0</v>
      </c>
    </row>
    <row r="466" spans="2:44">
      <c r="B466" s="181" t="s">
        <v>1183</v>
      </c>
      <c r="C466" s="182" t="s">
        <v>1184</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244"/>
        <v>0</v>
      </c>
      <c r="G466" s="183"/>
      <c r="H466" s="183">
        <f t="shared" si="245"/>
        <v>0</v>
      </c>
      <c r="I466" s="183"/>
      <c r="J466" s="183">
        <f t="shared" si="246"/>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247"/>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248"/>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249"/>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250"/>
        <v>0</v>
      </c>
      <c r="AR466" s="183">
        <f t="shared" si="251"/>
        <v>0</v>
      </c>
    </row>
    <row r="467" spans="2:44">
      <c r="B467" s="190" t="s">
        <v>358</v>
      </c>
      <c r="C467" s="191" t="s">
        <v>226</v>
      </c>
      <c r="D467" s="192">
        <f>SUM(D468:D484)</f>
        <v>0</v>
      </c>
      <c r="E467" s="192">
        <f>SUM(E468:E484)</f>
        <v>0</v>
      </c>
      <c r="F467" s="192">
        <f t="shared" si="244"/>
        <v>0</v>
      </c>
      <c r="G467" s="192">
        <f>SUM(G468:G484)</f>
        <v>0</v>
      </c>
      <c r="H467" s="192">
        <f t="shared" si="245"/>
        <v>0</v>
      </c>
      <c r="I467" s="192">
        <f>SUM(I468:I484)</f>
        <v>0</v>
      </c>
      <c r="J467" s="192">
        <f t="shared" si="246"/>
        <v>0</v>
      </c>
      <c r="K467" s="192">
        <f t="shared" ref="K467:AD467" si="253">SUM(K468:K484)</f>
        <v>0</v>
      </c>
      <c r="L467" s="192">
        <f t="shared" si="253"/>
        <v>0</v>
      </c>
      <c r="M467" s="192">
        <f t="shared" si="253"/>
        <v>0</v>
      </c>
      <c r="N467" s="192">
        <f t="shared" si="253"/>
        <v>0</v>
      </c>
      <c r="O467" s="192">
        <f t="shared" si="253"/>
        <v>0</v>
      </c>
      <c r="P467" s="192">
        <f t="shared" si="253"/>
        <v>0</v>
      </c>
      <c r="Q467" s="192">
        <f t="shared" si="253"/>
        <v>0</v>
      </c>
      <c r="R467" s="192">
        <f t="shared" si="253"/>
        <v>0</v>
      </c>
      <c r="S467" s="192">
        <f t="shared" si="253"/>
        <v>0</v>
      </c>
      <c r="T467" s="192">
        <f>SUM(T468:T484)</f>
        <v>0</v>
      </c>
      <c r="U467" s="192">
        <f t="shared" si="253"/>
        <v>0</v>
      </c>
      <c r="V467" s="192">
        <f t="shared" si="253"/>
        <v>0</v>
      </c>
      <c r="W467" s="192">
        <f t="shared" si="253"/>
        <v>0</v>
      </c>
      <c r="X467" s="192">
        <f t="shared" si="253"/>
        <v>0</v>
      </c>
      <c r="Y467" s="192">
        <f>SUM(Y468:Y484)</f>
        <v>0</v>
      </c>
      <c r="Z467" s="192">
        <f>SUM(Z468:Z484)</f>
        <v>0</v>
      </c>
      <c r="AA467" s="192">
        <f t="shared" si="253"/>
        <v>0</v>
      </c>
      <c r="AB467" s="192">
        <f t="shared" si="253"/>
        <v>0</v>
      </c>
      <c r="AC467" s="192">
        <f t="shared" si="253"/>
        <v>0</v>
      </c>
      <c r="AD467" s="192">
        <f t="shared" si="253"/>
        <v>0</v>
      </c>
      <c r="AE467" s="192">
        <f t="shared" si="247"/>
        <v>0</v>
      </c>
      <c r="AF467" s="192">
        <f>SUM(AF468:AF484)</f>
        <v>0</v>
      </c>
      <c r="AG467" s="192">
        <f>SUM(AG468:AG484)</f>
        <v>0</v>
      </c>
      <c r="AH467" s="192">
        <f>SUM(AH468:AH484)</f>
        <v>0</v>
      </c>
      <c r="AI467" s="192">
        <f t="shared" si="248"/>
        <v>0</v>
      </c>
      <c r="AJ467" s="192">
        <f>SUM(AJ468:AJ484)</f>
        <v>0</v>
      </c>
      <c r="AK467" s="192">
        <f>SUM(AK468:AK484)</f>
        <v>0</v>
      </c>
      <c r="AL467" s="192">
        <f>SUM(AL468:AL484)</f>
        <v>0</v>
      </c>
      <c r="AM467" s="192">
        <f t="shared" si="249"/>
        <v>0</v>
      </c>
      <c r="AN467" s="192">
        <f>SUM(AN468:AN484)</f>
        <v>0</v>
      </c>
      <c r="AO467" s="192">
        <f>SUM(AO468:AO484)</f>
        <v>0</v>
      </c>
      <c r="AP467" s="192">
        <f>SUM(AP468:AP484)</f>
        <v>0</v>
      </c>
      <c r="AQ467" s="192">
        <f t="shared" si="250"/>
        <v>0</v>
      </c>
      <c r="AR467" s="192">
        <f t="shared" si="251"/>
        <v>0</v>
      </c>
    </row>
    <row r="468" spans="2:44">
      <c r="B468" s="181" t="s">
        <v>1185</v>
      </c>
      <c r="C468" s="182" t="s">
        <v>1186</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si="244"/>
        <v>0</v>
      </c>
      <c r="G468" s="183"/>
      <c r="H468" s="183">
        <f t="shared" si="245"/>
        <v>0</v>
      </c>
      <c r="I468" s="183"/>
      <c r="J468" s="183">
        <f t="shared" si="246"/>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si="247"/>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si="248"/>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si="249"/>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si="250"/>
        <v>0</v>
      </c>
      <c r="AR468" s="183">
        <f t="shared" si="251"/>
        <v>0</v>
      </c>
    </row>
    <row r="469" spans="2:44">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 t="shared" si="244"/>
        <v>0</v>
      </c>
      <c r="G469" s="183"/>
      <c r="H469" s="183">
        <f t="shared" si="245"/>
        <v>0</v>
      </c>
      <c r="I469" s="183"/>
      <c r="J469" s="183">
        <f t="shared" si="246"/>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 t="shared" si="247"/>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 t="shared" si="248"/>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 t="shared" si="249"/>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 t="shared" si="250"/>
        <v>0</v>
      </c>
      <c r="AR469" s="183">
        <f t="shared" si="251"/>
        <v>0</v>
      </c>
    </row>
    <row r="470" spans="2:44">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 t="shared" si="244"/>
        <v>0</v>
      </c>
      <c r="G470" s="183"/>
      <c r="H470" s="183">
        <f t="shared" si="245"/>
        <v>0</v>
      </c>
      <c r="I470" s="183"/>
      <c r="J470" s="183">
        <f t="shared" si="246"/>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 t="shared" si="247"/>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 t="shared" si="248"/>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 t="shared" si="249"/>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 t="shared" si="250"/>
        <v>0</v>
      </c>
      <c r="AR470" s="183">
        <f t="shared" si="251"/>
        <v>0</v>
      </c>
    </row>
    <row r="471" spans="2:44">
      <c r="B471" s="181" t="s">
        <v>1187</v>
      </c>
      <c r="C471" s="182" t="s">
        <v>1188</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 t="shared" si="244"/>
        <v>0</v>
      </c>
      <c r="G471" s="183"/>
      <c r="H471" s="183">
        <f t="shared" si="245"/>
        <v>0</v>
      </c>
      <c r="I471" s="183"/>
      <c r="J471" s="183">
        <f t="shared" si="246"/>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 t="shared" si="247"/>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 t="shared" si="248"/>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 t="shared" si="249"/>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 t="shared" si="250"/>
        <v>0</v>
      </c>
      <c r="AR471" s="183">
        <f t="shared" si="251"/>
        <v>0</v>
      </c>
    </row>
    <row r="472" spans="2:44">
      <c r="B472" s="181" t="s">
        <v>1189</v>
      </c>
      <c r="C472" s="182" t="s">
        <v>1190</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 t="shared" si="244"/>
        <v>0</v>
      </c>
      <c r="G472" s="183"/>
      <c r="H472" s="183">
        <f t="shared" si="245"/>
        <v>0</v>
      </c>
      <c r="I472" s="183"/>
      <c r="J472" s="183">
        <f t="shared" si="246"/>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 t="shared" si="247"/>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 t="shared" si="248"/>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 t="shared" si="249"/>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 t="shared" si="250"/>
        <v>0</v>
      </c>
      <c r="AR472" s="183">
        <f t="shared" si="251"/>
        <v>0</v>
      </c>
    </row>
    <row r="473" spans="2:44">
      <c r="B473" s="181" t="s">
        <v>1191</v>
      </c>
      <c r="C473" s="182" t="s">
        <v>1192</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 t="shared" si="244"/>
        <v>0</v>
      </c>
      <c r="G473" s="183"/>
      <c r="H473" s="183">
        <f t="shared" si="245"/>
        <v>0</v>
      </c>
      <c r="I473" s="183"/>
      <c r="J473" s="183">
        <f t="shared" si="246"/>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 t="shared" si="247"/>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 t="shared" si="248"/>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 t="shared" si="249"/>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 t="shared" si="250"/>
        <v>0</v>
      </c>
      <c r="AR473" s="183">
        <f t="shared" si="251"/>
        <v>0</v>
      </c>
    </row>
    <row r="474" spans="2:44">
      <c r="B474" s="181" t="s">
        <v>1193</v>
      </c>
      <c r="C474" s="182" t="s">
        <v>1194</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si="244"/>
        <v>0</v>
      </c>
      <c r="G474" s="183"/>
      <c r="H474" s="183">
        <f t="shared" si="245"/>
        <v>0</v>
      </c>
      <c r="I474" s="183"/>
      <c r="J474" s="183">
        <f t="shared" si="246"/>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si="247"/>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si="248"/>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si="249"/>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si="250"/>
        <v>0</v>
      </c>
      <c r="AR474" s="183">
        <f t="shared" si="251"/>
        <v>0</v>
      </c>
    </row>
    <row r="475" spans="2:44">
      <c r="B475" s="181" t="s">
        <v>1195</v>
      </c>
      <c r="C475" s="182" t="s">
        <v>1196</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244"/>
        <v>0</v>
      </c>
      <c r="G475" s="183"/>
      <c r="H475" s="183">
        <f t="shared" si="245"/>
        <v>0</v>
      </c>
      <c r="I475" s="183"/>
      <c r="J475" s="183">
        <f t="shared" si="246"/>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247"/>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248"/>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249"/>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250"/>
        <v>0</v>
      </c>
      <c r="AR475" s="183">
        <f t="shared" si="251"/>
        <v>0</v>
      </c>
    </row>
    <row r="476" spans="2:44">
      <c r="B476" s="181" t="s">
        <v>1197</v>
      </c>
      <c r="C476" s="182" t="s">
        <v>1198</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244"/>
        <v>0</v>
      </c>
      <c r="G476" s="183"/>
      <c r="H476" s="183">
        <f t="shared" si="245"/>
        <v>0</v>
      </c>
      <c r="I476" s="183"/>
      <c r="J476" s="183">
        <f t="shared" si="246"/>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247"/>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248"/>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249"/>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250"/>
        <v>0</v>
      </c>
      <c r="AR476" s="183">
        <f t="shared" si="251"/>
        <v>0</v>
      </c>
    </row>
    <row r="477" spans="2:44">
      <c r="B477" s="181" t="s">
        <v>1199</v>
      </c>
      <c r="C477" s="182" t="s">
        <v>1200</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ref="F477:F508" si="254">D477+E477</f>
        <v>0</v>
      </c>
      <c r="G477" s="183"/>
      <c r="H477" s="183">
        <f t="shared" ref="H477:H508" si="255">F477-G477</f>
        <v>0</v>
      </c>
      <c r="I477" s="183"/>
      <c r="J477" s="183">
        <f t="shared" ref="J477:J508" si="256">F477-I477</f>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ref="AE477:AE508" si="257">AB477+AC477+AD477</f>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ref="AI477:AI508" si="258">AF477+AG477+AH477</f>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ref="AM477:AM508" si="259">AJ477+AK477+AL477</f>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ref="AQ477:AQ508" si="260">AN477+AO477+AP477</f>
        <v>0</v>
      </c>
      <c r="AR477" s="183">
        <f t="shared" ref="AR477:AR508" si="261">AE477+AI477+AM477+AQ477</f>
        <v>0</v>
      </c>
    </row>
    <row r="478" spans="2:44">
      <c r="B478" s="181" t="s">
        <v>1201</v>
      </c>
      <c r="C478" s="182" t="s">
        <v>1202</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si="254"/>
        <v>0</v>
      </c>
      <c r="G478" s="183"/>
      <c r="H478" s="183">
        <f t="shared" si="255"/>
        <v>0</v>
      </c>
      <c r="I478" s="183"/>
      <c r="J478" s="183">
        <f t="shared" si="256"/>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si="257"/>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si="258"/>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si="259"/>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si="260"/>
        <v>0</v>
      </c>
      <c r="AR478" s="183">
        <f t="shared" si="261"/>
        <v>0</v>
      </c>
    </row>
    <row r="479" spans="2:44">
      <c r="B479" s="181" t="s">
        <v>1203</v>
      </c>
      <c r="C479" s="182" t="s">
        <v>1204</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254"/>
        <v>0</v>
      </c>
      <c r="G479" s="183"/>
      <c r="H479" s="183">
        <f t="shared" si="255"/>
        <v>0</v>
      </c>
      <c r="I479" s="183"/>
      <c r="J479" s="183">
        <f t="shared" si="256"/>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257"/>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258"/>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259"/>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260"/>
        <v>0</v>
      </c>
      <c r="AR479" s="183">
        <f t="shared" si="261"/>
        <v>0</v>
      </c>
    </row>
    <row r="480" spans="2:44">
      <c r="B480" s="181" t="s">
        <v>1205</v>
      </c>
      <c r="C480" s="182" t="s">
        <v>1206</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254"/>
        <v>0</v>
      </c>
      <c r="G480" s="183"/>
      <c r="H480" s="183">
        <f t="shared" si="255"/>
        <v>0</v>
      </c>
      <c r="I480" s="183"/>
      <c r="J480" s="183">
        <f t="shared" si="256"/>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257"/>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258"/>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259"/>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260"/>
        <v>0</v>
      </c>
      <c r="AR480" s="183">
        <f t="shared" si="261"/>
        <v>0</v>
      </c>
    </row>
    <row r="481" spans="2:44">
      <c r="B481" s="181" t="s">
        <v>1207</v>
      </c>
      <c r="C481" s="182" t="s">
        <v>1208</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254"/>
        <v>0</v>
      </c>
      <c r="G481" s="183"/>
      <c r="H481" s="183">
        <f t="shared" si="255"/>
        <v>0</v>
      </c>
      <c r="I481" s="183"/>
      <c r="J481" s="183">
        <f t="shared" si="256"/>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257"/>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258"/>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259"/>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260"/>
        <v>0</v>
      </c>
      <c r="AR481" s="183">
        <f t="shared" si="261"/>
        <v>0</v>
      </c>
    </row>
    <row r="482" spans="2:44">
      <c r="B482" s="181" t="s">
        <v>1209</v>
      </c>
      <c r="C482" s="182" t="s">
        <v>1210</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 t="shared" si="254"/>
        <v>0</v>
      </c>
      <c r="G482" s="183"/>
      <c r="H482" s="183">
        <f t="shared" si="255"/>
        <v>0</v>
      </c>
      <c r="I482" s="183"/>
      <c r="J482" s="183">
        <f t="shared" si="256"/>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 t="shared" si="257"/>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 t="shared" si="258"/>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 t="shared" si="259"/>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 t="shared" si="260"/>
        <v>0</v>
      </c>
      <c r="AR482" s="183">
        <f t="shared" si="261"/>
        <v>0</v>
      </c>
    </row>
    <row r="483" spans="2:44">
      <c r="B483" s="181" t="s">
        <v>1211</v>
      </c>
      <c r="C483" s="182" t="s">
        <v>1212</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si="254"/>
        <v>0</v>
      </c>
      <c r="G483" s="183"/>
      <c r="H483" s="183">
        <f t="shared" si="255"/>
        <v>0</v>
      </c>
      <c r="I483" s="183"/>
      <c r="J483" s="183">
        <f t="shared" si="256"/>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si="257"/>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si="258"/>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si="259"/>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si="260"/>
        <v>0</v>
      </c>
      <c r="AR483" s="183">
        <f t="shared" si="261"/>
        <v>0</v>
      </c>
    </row>
    <row r="484" spans="2:44">
      <c r="B484" s="181" t="s">
        <v>1213</v>
      </c>
      <c r="C484" s="182" t="s">
        <v>1214</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si="254"/>
        <v>0</v>
      </c>
      <c r="G484" s="183"/>
      <c r="H484" s="183">
        <f t="shared" si="255"/>
        <v>0</v>
      </c>
      <c r="I484" s="183"/>
      <c r="J484" s="183">
        <f t="shared" si="256"/>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si="257"/>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si="258"/>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si="259"/>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si="260"/>
        <v>0</v>
      </c>
      <c r="AR484" s="183">
        <f t="shared" si="261"/>
        <v>0</v>
      </c>
    </row>
    <row r="485" spans="2:44">
      <c r="B485" s="190" t="s">
        <v>360</v>
      </c>
      <c r="C485" s="191" t="s">
        <v>228</v>
      </c>
      <c r="D485" s="192">
        <f>SUM(D486:D488)</f>
        <v>0</v>
      </c>
      <c r="E485" s="192">
        <f>SUM(E486:E488)</f>
        <v>0</v>
      </c>
      <c r="F485" s="192">
        <f t="shared" si="254"/>
        <v>0</v>
      </c>
      <c r="G485" s="192">
        <f>SUM(G486:G488)</f>
        <v>0</v>
      </c>
      <c r="H485" s="192">
        <f t="shared" si="255"/>
        <v>0</v>
      </c>
      <c r="I485" s="192">
        <f>SUM(I486:I488)</f>
        <v>0</v>
      </c>
      <c r="J485" s="192">
        <f t="shared" si="256"/>
        <v>0</v>
      </c>
      <c r="K485" s="192">
        <f t="shared" ref="K485:AD485" si="262">SUM(K486:K488)</f>
        <v>0</v>
      </c>
      <c r="L485" s="192">
        <f t="shared" si="262"/>
        <v>0</v>
      </c>
      <c r="M485" s="192">
        <f t="shared" si="262"/>
        <v>0</v>
      </c>
      <c r="N485" s="192">
        <f t="shared" si="262"/>
        <v>0</v>
      </c>
      <c r="O485" s="192">
        <f t="shared" si="262"/>
        <v>0</v>
      </c>
      <c r="P485" s="192">
        <f>SUM(P486:P488)</f>
        <v>0</v>
      </c>
      <c r="Q485" s="192">
        <f>SUM(Q486:Q488)</f>
        <v>0</v>
      </c>
      <c r="R485" s="192">
        <f t="shared" si="262"/>
        <v>0</v>
      </c>
      <c r="S485" s="192">
        <f t="shared" si="262"/>
        <v>0</v>
      </c>
      <c r="T485" s="192">
        <f>SUM(T486:T488)</f>
        <v>0</v>
      </c>
      <c r="U485" s="192">
        <f t="shared" si="262"/>
        <v>0</v>
      </c>
      <c r="V485" s="192">
        <f t="shared" si="262"/>
        <v>0</v>
      </c>
      <c r="W485" s="192">
        <f>SUM(W486:W488)</f>
        <v>0</v>
      </c>
      <c r="X485" s="192">
        <f t="shared" si="262"/>
        <v>0</v>
      </c>
      <c r="Y485" s="192">
        <f>SUM(Y486:Y488)</f>
        <v>0</v>
      </c>
      <c r="Z485" s="192">
        <f>SUM(Z486:Z488)</f>
        <v>0</v>
      </c>
      <c r="AA485" s="192">
        <f t="shared" si="262"/>
        <v>0</v>
      </c>
      <c r="AB485" s="192">
        <f t="shared" si="262"/>
        <v>0</v>
      </c>
      <c r="AC485" s="192">
        <f t="shared" si="262"/>
        <v>0</v>
      </c>
      <c r="AD485" s="192">
        <f t="shared" si="262"/>
        <v>0</v>
      </c>
      <c r="AE485" s="192">
        <f t="shared" si="257"/>
        <v>0</v>
      </c>
      <c r="AF485" s="192">
        <f>SUM(AF486:AF488)</f>
        <v>0</v>
      </c>
      <c r="AG485" s="192">
        <f>SUM(AG486:AG488)</f>
        <v>0</v>
      </c>
      <c r="AH485" s="192">
        <f>SUM(AH486:AH488)</f>
        <v>0</v>
      </c>
      <c r="AI485" s="192">
        <f t="shared" si="258"/>
        <v>0</v>
      </c>
      <c r="AJ485" s="192">
        <f>SUM(AJ486:AJ488)</f>
        <v>0</v>
      </c>
      <c r="AK485" s="192">
        <f>SUM(AK486:AK488)</f>
        <v>0</v>
      </c>
      <c r="AL485" s="192">
        <f>SUM(AL486:AL488)</f>
        <v>0</v>
      </c>
      <c r="AM485" s="192">
        <f t="shared" si="259"/>
        <v>0</v>
      </c>
      <c r="AN485" s="192">
        <f>SUM(AN486:AN488)</f>
        <v>0</v>
      </c>
      <c r="AO485" s="192">
        <f>SUM(AO486:AO488)</f>
        <v>0</v>
      </c>
      <c r="AP485" s="192">
        <f>SUM(AP486:AP488)</f>
        <v>0</v>
      </c>
      <c r="AQ485" s="192">
        <f t="shared" si="260"/>
        <v>0</v>
      </c>
      <c r="AR485" s="192">
        <f t="shared" si="261"/>
        <v>0</v>
      </c>
    </row>
    <row r="486" spans="2:44">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254"/>
        <v>0</v>
      </c>
      <c r="G486" s="183"/>
      <c r="H486" s="183">
        <f t="shared" si="255"/>
        <v>0</v>
      </c>
      <c r="I486" s="183"/>
      <c r="J486" s="183">
        <f t="shared" si="256"/>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257"/>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258"/>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259"/>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260"/>
        <v>0</v>
      </c>
      <c r="AR486" s="183">
        <f t="shared" si="261"/>
        <v>0</v>
      </c>
    </row>
    <row r="487" spans="2:44">
      <c r="B487" s="181" t="s">
        <v>1215</v>
      </c>
      <c r="C487" s="182" t="s">
        <v>1216</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si="254"/>
        <v>0</v>
      </c>
      <c r="G487" s="183"/>
      <c r="H487" s="183">
        <f t="shared" si="255"/>
        <v>0</v>
      </c>
      <c r="I487" s="183"/>
      <c r="J487" s="183">
        <f t="shared" si="256"/>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si="257"/>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si="258"/>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si="259"/>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si="260"/>
        <v>0</v>
      </c>
      <c r="AR487" s="183">
        <f t="shared" si="261"/>
        <v>0</v>
      </c>
    </row>
    <row r="488" spans="2:44">
      <c r="B488" s="181" t="s">
        <v>1217</v>
      </c>
      <c r="C488" s="182" t="s">
        <v>1218</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254"/>
        <v>0</v>
      </c>
      <c r="G488" s="183"/>
      <c r="H488" s="183">
        <f t="shared" si="255"/>
        <v>0</v>
      </c>
      <c r="I488" s="183"/>
      <c r="J488" s="183">
        <f t="shared" si="256"/>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257"/>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258"/>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259"/>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260"/>
        <v>0</v>
      </c>
      <c r="AR488" s="183">
        <f t="shared" si="261"/>
        <v>0</v>
      </c>
    </row>
    <row r="489" spans="2:44">
      <c r="B489" s="190" t="s">
        <v>362</v>
      </c>
      <c r="C489" s="191" t="s">
        <v>230</v>
      </c>
      <c r="D489" s="192">
        <f>SUM(D490:D498)</f>
        <v>0</v>
      </c>
      <c r="E489" s="192">
        <f>SUM(E490:E498)</f>
        <v>0</v>
      </c>
      <c r="F489" s="192">
        <f t="shared" si="254"/>
        <v>0</v>
      </c>
      <c r="G489" s="192">
        <f>SUM(G490:G498)</f>
        <v>0</v>
      </c>
      <c r="H489" s="192">
        <f t="shared" si="255"/>
        <v>0</v>
      </c>
      <c r="I489" s="192">
        <f>SUM(I490:I498)</f>
        <v>0</v>
      </c>
      <c r="J489" s="192">
        <f t="shared" si="256"/>
        <v>0</v>
      </c>
      <c r="K489" s="192">
        <f t="shared" ref="K489:AD489" si="263">SUM(K490:K498)</f>
        <v>0</v>
      </c>
      <c r="L489" s="192">
        <f t="shared" si="263"/>
        <v>0</v>
      </c>
      <c r="M489" s="192">
        <f t="shared" si="263"/>
        <v>0</v>
      </c>
      <c r="N489" s="192">
        <f t="shared" si="263"/>
        <v>0</v>
      </c>
      <c r="O489" s="192">
        <f t="shared" si="263"/>
        <v>0</v>
      </c>
      <c r="P489" s="192">
        <f>SUM(P490:P498)</f>
        <v>0</v>
      </c>
      <c r="Q489" s="192">
        <f>SUM(Q490:Q498)</f>
        <v>0</v>
      </c>
      <c r="R489" s="192">
        <f t="shared" si="263"/>
        <v>0</v>
      </c>
      <c r="S489" s="192">
        <f t="shared" si="263"/>
        <v>0</v>
      </c>
      <c r="T489" s="192">
        <f>SUM(T490:T498)</f>
        <v>0</v>
      </c>
      <c r="U489" s="192">
        <f t="shared" si="263"/>
        <v>0</v>
      </c>
      <c r="V489" s="192">
        <f t="shared" si="263"/>
        <v>0</v>
      </c>
      <c r="W489" s="192">
        <f>SUM(W490:W498)</f>
        <v>0</v>
      </c>
      <c r="X489" s="192">
        <f t="shared" si="263"/>
        <v>0</v>
      </c>
      <c r="Y489" s="192">
        <f>SUM(Y490:Y498)</f>
        <v>0</v>
      </c>
      <c r="Z489" s="192">
        <f>SUM(Z490:Z498)</f>
        <v>0</v>
      </c>
      <c r="AA489" s="192">
        <f t="shared" si="263"/>
        <v>0</v>
      </c>
      <c r="AB489" s="192">
        <f t="shared" si="263"/>
        <v>0</v>
      </c>
      <c r="AC489" s="192">
        <f t="shared" si="263"/>
        <v>0</v>
      </c>
      <c r="AD489" s="192">
        <f t="shared" si="263"/>
        <v>0</v>
      </c>
      <c r="AE489" s="192">
        <f t="shared" si="257"/>
        <v>0</v>
      </c>
      <c r="AF489" s="192">
        <f>SUM(AF490:AF498)</f>
        <v>0</v>
      </c>
      <c r="AG489" s="192">
        <f>SUM(AG490:AG498)</f>
        <v>0</v>
      </c>
      <c r="AH489" s="192">
        <f>SUM(AH490:AH498)</f>
        <v>0</v>
      </c>
      <c r="AI489" s="192">
        <f t="shared" si="258"/>
        <v>0</v>
      </c>
      <c r="AJ489" s="192">
        <f>SUM(AJ490:AJ498)</f>
        <v>0</v>
      </c>
      <c r="AK489" s="192">
        <f>SUM(AK490:AK498)</f>
        <v>0</v>
      </c>
      <c r="AL489" s="192">
        <f>SUM(AL490:AL498)</f>
        <v>0</v>
      </c>
      <c r="AM489" s="192">
        <f t="shared" si="259"/>
        <v>0</v>
      </c>
      <c r="AN489" s="192">
        <f>SUM(AN490:AN498)</f>
        <v>0</v>
      </c>
      <c r="AO489" s="192">
        <f>SUM(AO490:AO498)</f>
        <v>0</v>
      </c>
      <c r="AP489" s="192">
        <f>SUM(AP490:AP498)</f>
        <v>0</v>
      </c>
      <c r="AQ489" s="192">
        <f t="shared" si="260"/>
        <v>0</v>
      </c>
      <c r="AR489" s="192">
        <f t="shared" si="261"/>
        <v>0</v>
      </c>
    </row>
    <row r="490" spans="2:44">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si="254"/>
        <v>0</v>
      </c>
      <c r="G490" s="183"/>
      <c r="H490" s="183">
        <f t="shared" si="255"/>
        <v>0</v>
      </c>
      <c r="I490" s="183"/>
      <c r="J490" s="183">
        <f t="shared" si="256"/>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si="257"/>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si="258"/>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si="259"/>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si="260"/>
        <v>0</v>
      </c>
      <c r="AR490" s="183">
        <f t="shared" si="261"/>
        <v>0</v>
      </c>
    </row>
    <row r="491" spans="2:44">
      <c r="B491" s="181" t="s">
        <v>1219</v>
      </c>
      <c r="C491" s="182" t="s">
        <v>1174</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si="254"/>
        <v>0</v>
      </c>
      <c r="G491" s="183"/>
      <c r="H491" s="183">
        <f t="shared" si="255"/>
        <v>0</v>
      </c>
      <c r="I491" s="183"/>
      <c r="J491" s="183">
        <f t="shared" si="256"/>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si="257"/>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si="258"/>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si="259"/>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si="260"/>
        <v>0</v>
      </c>
      <c r="AR491" s="183">
        <f t="shared" si="261"/>
        <v>0</v>
      </c>
    </row>
    <row r="492" spans="2:44">
      <c r="B492" s="181" t="s">
        <v>1220</v>
      </c>
      <c r="C492" s="182" t="s">
        <v>1176</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254"/>
        <v>0</v>
      </c>
      <c r="G492" s="183"/>
      <c r="H492" s="183">
        <f t="shared" si="255"/>
        <v>0</v>
      </c>
      <c r="I492" s="183"/>
      <c r="J492" s="183">
        <f t="shared" si="256"/>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257"/>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258"/>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259"/>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260"/>
        <v>0</v>
      </c>
      <c r="AR492" s="183">
        <f t="shared" si="261"/>
        <v>0</v>
      </c>
    </row>
    <row r="493" spans="2:44">
      <c r="B493" s="181" t="s">
        <v>1221</v>
      </c>
      <c r="C493" s="182" t="s">
        <v>1180</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254"/>
        <v>0</v>
      </c>
      <c r="G493" s="183"/>
      <c r="H493" s="183">
        <f t="shared" si="255"/>
        <v>0</v>
      </c>
      <c r="I493" s="183"/>
      <c r="J493" s="183">
        <f t="shared" si="256"/>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257"/>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258"/>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259"/>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260"/>
        <v>0</v>
      </c>
      <c r="AR493" s="183">
        <f t="shared" si="261"/>
        <v>0</v>
      </c>
    </row>
    <row r="494" spans="2:44">
      <c r="B494" s="181" t="s">
        <v>1222</v>
      </c>
      <c r="C494" s="182" t="s">
        <v>1223</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254"/>
        <v>0</v>
      </c>
      <c r="G494" s="183"/>
      <c r="H494" s="183">
        <f t="shared" si="255"/>
        <v>0</v>
      </c>
      <c r="I494" s="183"/>
      <c r="J494" s="183">
        <f t="shared" si="256"/>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257"/>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258"/>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259"/>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260"/>
        <v>0</v>
      </c>
      <c r="AR494" s="183">
        <f t="shared" si="261"/>
        <v>0</v>
      </c>
    </row>
    <row r="495" spans="2:44">
      <c r="B495" s="181" t="s">
        <v>1224</v>
      </c>
      <c r="C495" s="182" t="s">
        <v>1184</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254"/>
        <v>0</v>
      </c>
      <c r="G495" s="183"/>
      <c r="H495" s="183">
        <f t="shared" si="255"/>
        <v>0</v>
      </c>
      <c r="I495" s="183"/>
      <c r="J495" s="183">
        <f t="shared" si="256"/>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257"/>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258"/>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259"/>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260"/>
        <v>0</v>
      </c>
      <c r="AR495" s="183">
        <f t="shared" si="261"/>
        <v>0</v>
      </c>
    </row>
    <row r="496" spans="2:44">
      <c r="B496" s="181" t="s">
        <v>1225</v>
      </c>
      <c r="C496" s="182" t="s">
        <v>1226</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si="254"/>
        <v>0</v>
      </c>
      <c r="G496" s="183"/>
      <c r="H496" s="183">
        <f t="shared" si="255"/>
        <v>0</v>
      </c>
      <c r="I496" s="183"/>
      <c r="J496" s="183">
        <f t="shared" si="256"/>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si="257"/>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si="258"/>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si="259"/>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si="260"/>
        <v>0</v>
      </c>
      <c r="AR496" s="183">
        <f t="shared" si="261"/>
        <v>0</v>
      </c>
    </row>
    <row r="497" spans="2:44">
      <c r="B497" s="181" t="s">
        <v>1227</v>
      </c>
      <c r="C497" s="182" t="s">
        <v>1186</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si="254"/>
        <v>0</v>
      </c>
      <c r="G497" s="183"/>
      <c r="H497" s="183">
        <f t="shared" si="255"/>
        <v>0</v>
      </c>
      <c r="I497" s="183"/>
      <c r="J497" s="183">
        <f t="shared" si="256"/>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si="257"/>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si="258"/>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si="259"/>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si="260"/>
        <v>0</v>
      </c>
      <c r="AR497" s="183">
        <f t="shared" si="261"/>
        <v>0</v>
      </c>
    </row>
    <row r="498" spans="2:44">
      <c r="B498" s="181" t="s">
        <v>1228</v>
      </c>
      <c r="C498" s="182" t="s">
        <v>1229</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254"/>
        <v>0</v>
      </c>
      <c r="G498" s="183"/>
      <c r="H498" s="183">
        <f t="shared" si="255"/>
        <v>0</v>
      </c>
      <c r="I498" s="183"/>
      <c r="J498" s="183">
        <f t="shared" si="256"/>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257"/>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258"/>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259"/>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260"/>
        <v>0</v>
      </c>
      <c r="AR498" s="183">
        <f t="shared" si="261"/>
        <v>0</v>
      </c>
    </row>
    <row r="499" spans="2:44">
      <c r="B499" s="178" t="s">
        <v>367</v>
      </c>
      <c r="C499" s="179" t="s">
        <v>233</v>
      </c>
      <c r="D499" s="180">
        <f>D500+D509</f>
        <v>0</v>
      </c>
      <c r="E499" s="180">
        <f>E500+E509</f>
        <v>0</v>
      </c>
      <c r="F499" s="180">
        <f t="shared" si="254"/>
        <v>0</v>
      </c>
      <c r="G499" s="180">
        <f>G500+G509</f>
        <v>0</v>
      </c>
      <c r="H499" s="180">
        <f t="shared" si="255"/>
        <v>0</v>
      </c>
      <c r="I499" s="180">
        <f>I500+I509</f>
        <v>0</v>
      </c>
      <c r="J499" s="180">
        <f t="shared" si="256"/>
        <v>0</v>
      </c>
      <c r="K499" s="180">
        <f t="shared" ref="K499:AP499" si="264">K500+K509</f>
        <v>0</v>
      </c>
      <c r="L499" s="180">
        <f t="shared" si="264"/>
        <v>0</v>
      </c>
      <c r="M499" s="180">
        <f t="shared" si="264"/>
        <v>0</v>
      </c>
      <c r="N499" s="180">
        <f t="shared" si="264"/>
        <v>0</v>
      </c>
      <c r="O499" s="180">
        <f t="shared" si="264"/>
        <v>0</v>
      </c>
      <c r="P499" s="180">
        <f>P500+P509</f>
        <v>0</v>
      </c>
      <c r="Q499" s="180">
        <f>Q500+Q509</f>
        <v>0</v>
      </c>
      <c r="R499" s="180">
        <f t="shared" si="264"/>
        <v>0</v>
      </c>
      <c r="S499" s="180">
        <f t="shared" si="264"/>
        <v>0</v>
      </c>
      <c r="T499" s="180">
        <f>T500+T509</f>
        <v>0</v>
      </c>
      <c r="U499" s="180">
        <f t="shared" si="264"/>
        <v>0</v>
      </c>
      <c r="V499" s="180">
        <f t="shared" si="264"/>
        <v>0</v>
      </c>
      <c r="W499" s="180">
        <f>W500+W509</f>
        <v>0</v>
      </c>
      <c r="X499" s="180">
        <f t="shared" si="264"/>
        <v>0</v>
      </c>
      <c r="Y499" s="180">
        <f>Y500+Y509</f>
        <v>0</v>
      </c>
      <c r="Z499" s="180">
        <f>Z500+Z509</f>
        <v>0</v>
      </c>
      <c r="AA499" s="180">
        <f t="shared" si="264"/>
        <v>0</v>
      </c>
      <c r="AB499" s="180">
        <f t="shared" si="264"/>
        <v>0</v>
      </c>
      <c r="AC499" s="180">
        <f t="shared" si="264"/>
        <v>0</v>
      </c>
      <c r="AD499" s="180">
        <f t="shared" si="264"/>
        <v>0</v>
      </c>
      <c r="AE499" s="180">
        <f t="shared" si="257"/>
        <v>0</v>
      </c>
      <c r="AF499" s="180">
        <f t="shared" si="264"/>
        <v>0</v>
      </c>
      <c r="AG499" s="180">
        <f t="shared" si="264"/>
        <v>0</v>
      </c>
      <c r="AH499" s="180">
        <f t="shared" si="264"/>
        <v>0</v>
      </c>
      <c r="AI499" s="180">
        <f t="shared" si="258"/>
        <v>0</v>
      </c>
      <c r="AJ499" s="180">
        <f t="shared" si="264"/>
        <v>0</v>
      </c>
      <c r="AK499" s="180">
        <f t="shared" si="264"/>
        <v>0</v>
      </c>
      <c r="AL499" s="180">
        <f t="shared" si="264"/>
        <v>0</v>
      </c>
      <c r="AM499" s="180">
        <f t="shared" si="259"/>
        <v>0</v>
      </c>
      <c r="AN499" s="180">
        <f t="shared" si="264"/>
        <v>0</v>
      </c>
      <c r="AO499" s="180">
        <f t="shared" si="264"/>
        <v>0</v>
      </c>
      <c r="AP499" s="180">
        <f t="shared" si="264"/>
        <v>0</v>
      </c>
      <c r="AQ499" s="180">
        <f t="shared" si="260"/>
        <v>0</v>
      </c>
      <c r="AR499" s="180">
        <f t="shared" si="261"/>
        <v>0</v>
      </c>
    </row>
    <row r="500" spans="2:44">
      <c r="B500" s="190" t="s">
        <v>368</v>
      </c>
      <c r="C500" s="191" t="s">
        <v>234</v>
      </c>
      <c r="D500" s="192">
        <f>SUM(D501:D508)</f>
        <v>0</v>
      </c>
      <c r="E500" s="192">
        <f>SUM(E501:E508)</f>
        <v>0</v>
      </c>
      <c r="F500" s="192">
        <f t="shared" si="254"/>
        <v>0</v>
      </c>
      <c r="G500" s="192">
        <f>SUM(G501:G508)</f>
        <v>0</v>
      </c>
      <c r="H500" s="192">
        <f t="shared" si="255"/>
        <v>0</v>
      </c>
      <c r="I500" s="192">
        <f>SUM(I501:I508)</f>
        <v>0</v>
      </c>
      <c r="J500" s="192">
        <f t="shared" si="256"/>
        <v>0</v>
      </c>
      <c r="K500" s="192">
        <f t="shared" ref="K500:AP500" si="265">SUM(K501:K508)</f>
        <v>0</v>
      </c>
      <c r="L500" s="192">
        <f t="shared" si="265"/>
        <v>0</v>
      </c>
      <c r="M500" s="192">
        <f t="shared" si="265"/>
        <v>0</v>
      </c>
      <c r="N500" s="192">
        <f t="shared" si="265"/>
        <v>0</v>
      </c>
      <c r="O500" s="192">
        <f t="shared" si="265"/>
        <v>0</v>
      </c>
      <c r="P500" s="192">
        <f>SUM(P501:P508)</f>
        <v>0</v>
      </c>
      <c r="Q500" s="192">
        <f>SUM(Q501:Q508)</f>
        <v>0</v>
      </c>
      <c r="R500" s="192">
        <f t="shared" si="265"/>
        <v>0</v>
      </c>
      <c r="S500" s="192">
        <f t="shared" si="265"/>
        <v>0</v>
      </c>
      <c r="T500" s="192">
        <f>SUM(T501:T508)</f>
        <v>0</v>
      </c>
      <c r="U500" s="192">
        <f t="shared" si="265"/>
        <v>0</v>
      </c>
      <c r="V500" s="192">
        <f t="shared" si="265"/>
        <v>0</v>
      </c>
      <c r="W500" s="192">
        <f>SUM(W501:W508)</f>
        <v>0</v>
      </c>
      <c r="X500" s="192">
        <f t="shared" si="265"/>
        <v>0</v>
      </c>
      <c r="Y500" s="192">
        <f>SUM(Y501:Y508)</f>
        <v>0</v>
      </c>
      <c r="Z500" s="192">
        <f>SUM(Z501:Z508)</f>
        <v>0</v>
      </c>
      <c r="AA500" s="192">
        <f t="shared" si="265"/>
        <v>0</v>
      </c>
      <c r="AB500" s="192">
        <f t="shared" si="265"/>
        <v>0</v>
      </c>
      <c r="AC500" s="192">
        <f t="shared" si="265"/>
        <v>0</v>
      </c>
      <c r="AD500" s="192">
        <f t="shared" si="265"/>
        <v>0</v>
      </c>
      <c r="AE500" s="192">
        <f t="shared" si="257"/>
        <v>0</v>
      </c>
      <c r="AF500" s="192">
        <f t="shared" si="265"/>
        <v>0</v>
      </c>
      <c r="AG500" s="192">
        <f t="shared" si="265"/>
        <v>0</v>
      </c>
      <c r="AH500" s="192">
        <f t="shared" si="265"/>
        <v>0</v>
      </c>
      <c r="AI500" s="192">
        <f t="shared" si="258"/>
        <v>0</v>
      </c>
      <c r="AJ500" s="192">
        <f t="shared" si="265"/>
        <v>0</v>
      </c>
      <c r="AK500" s="192">
        <f t="shared" si="265"/>
        <v>0</v>
      </c>
      <c r="AL500" s="192">
        <f t="shared" si="265"/>
        <v>0</v>
      </c>
      <c r="AM500" s="192">
        <f t="shared" si="259"/>
        <v>0</v>
      </c>
      <c r="AN500" s="192">
        <f t="shared" si="265"/>
        <v>0</v>
      </c>
      <c r="AO500" s="192">
        <f t="shared" si="265"/>
        <v>0</v>
      </c>
      <c r="AP500" s="192">
        <f t="shared" si="265"/>
        <v>0</v>
      </c>
      <c r="AQ500" s="192">
        <f t="shared" si="260"/>
        <v>0</v>
      </c>
      <c r="AR500" s="192">
        <f t="shared" si="261"/>
        <v>0</v>
      </c>
    </row>
    <row r="501" spans="2:44">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254"/>
        <v>0</v>
      </c>
      <c r="G501" s="183"/>
      <c r="H501" s="183">
        <f t="shared" si="255"/>
        <v>0</v>
      </c>
      <c r="I501" s="183"/>
      <c r="J501" s="183">
        <f t="shared" si="256"/>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257"/>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258"/>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259"/>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260"/>
        <v>0</v>
      </c>
      <c r="AR501" s="183">
        <f t="shared" si="261"/>
        <v>0</v>
      </c>
    </row>
    <row r="502" spans="2:44">
      <c r="B502" s="181" t="s">
        <v>1230</v>
      </c>
      <c r="C502" s="182" t="s">
        <v>1231</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254"/>
        <v>0</v>
      </c>
      <c r="G502" s="183"/>
      <c r="H502" s="183">
        <f t="shared" si="255"/>
        <v>0</v>
      </c>
      <c r="I502" s="183"/>
      <c r="J502" s="183">
        <f t="shared" si="256"/>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257"/>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258"/>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259"/>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260"/>
        <v>0</v>
      </c>
      <c r="AR502" s="183">
        <f t="shared" si="261"/>
        <v>0</v>
      </c>
    </row>
    <row r="503" spans="2:44">
      <c r="B503" s="181" t="s">
        <v>1232</v>
      </c>
      <c r="C503" s="182" t="s">
        <v>1233</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si="254"/>
        <v>0</v>
      </c>
      <c r="G503" s="183"/>
      <c r="H503" s="183">
        <f t="shared" si="255"/>
        <v>0</v>
      </c>
      <c r="I503" s="183"/>
      <c r="J503" s="183">
        <f t="shared" si="256"/>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si="257"/>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si="258"/>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si="259"/>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si="260"/>
        <v>0</v>
      </c>
      <c r="AR503" s="183">
        <f t="shared" si="261"/>
        <v>0</v>
      </c>
    </row>
    <row r="504" spans="2:44">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254"/>
        <v>0</v>
      </c>
      <c r="G504" s="183"/>
      <c r="H504" s="183">
        <f t="shared" si="255"/>
        <v>0</v>
      </c>
      <c r="I504" s="183"/>
      <c r="J504" s="183">
        <f t="shared" si="256"/>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257"/>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258"/>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259"/>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260"/>
        <v>0</v>
      </c>
      <c r="AR504" s="183">
        <f t="shared" si="261"/>
        <v>0</v>
      </c>
    </row>
    <row r="505" spans="2:44">
      <c r="B505" s="181" t="s">
        <v>1234</v>
      </c>
      <c r="C505" s="182" t="s">
        <v>1235</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si="254"/>
        <v>0</v>
      </c>
      <c r="G505" s="183"/>
      <c r="H505" s="183">
        <f t="shared" si="255"/>
        <v>0</v>
      </c>
      <c r="I505" s="183"/>
      <c r="J505" s="183">
        <f t="shared" si="256"/>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si="257"/>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si="258"/>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si="259"/>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si="260"/>
        <v>0</v>
      </c>
      <c r="AR505" s="183">
        <f t="shared" si="261"/>
        <v>0</v>
      </c>
    </row>
    <row r="506" spans="2:44">
      <c r="B506" s="181" t="s">
        <v>1236</v>
      </c>
      <c r="C506" s="182" t="s">
        <v>1237</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254"/>
        <v>0</v>
      </c>
      <c r="G506" s="183"/>
      <c r="H506" s="183">
        <f t="shared" si="255"/>
        <v>0</v>
      </c>
      <c r="I506" s="183"/>
      <c r="J506" s="183">
        <f t="shared" si="256"/>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257"/>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258"/>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259"/>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260"/>
        <v>0</v>
      </c>
      <c r="AR506" s="183">
        <f t="shared" si="261"/>
        <v>0</v>
      </c>
    </row>
    <row r="507" spans="2:44">
      <c r="B507" s="181" t="s">
        <v>1238</v>
      </c>
      <c r="C507" s="182" t="s">
        <v>1239</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si="254"/>
        <v>0</v>
      </c>
      <c r="G507" s="183"/>
      <c r="H507" s="183">
        <f t="shared" si="255"/>
        <v>0</v>
      </c>
      <c r="I507" s="183"/>
      <c r="J507" s="183">
        <f t="shared" si="256"/>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si="257"/>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si="258"/>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si="259"/>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si="260"/>
        <v>0</v>
      </c>
      <c r="AR507" s="183">
        <f t="shared" si="261"/>
        <v>0</v>
      </c>
    </row>
    <row r="508" spans="2:44">
      <c r="B508" s="181" t="s">
        <v>1240</v>
      </c>
      <c r="C508" s="182" t="s">
        <v>1241</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254"/>
        <v>0</v>
      </c>
      <c r="G508" s="183"/>
      <c r="H508" s="183">
        <f t="shared" si="255"/>
        <v>0</v>
      </c>
      <c r="I508" s="183"/>
      <c r="J508" s="183">
        <f t="shared" si="256"/>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257"/>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258"/>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259"/>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260"/>
        <v>0</v>
      </c>
      <c r="AR508" s="183">
        <f t="shared" si="261"/>
        <v>0</v>
      </c>
    </row>
    <row r="509" spans="2:44">
      <c r="B509" s="190" t="s">
        <v>371</v>
      </c>
      <c r="C509" s="191" t="s">
        <v>237</v>
      </c>
      <c r="D509" s="192">
        <f>SUM(D510:D525)</f>
        <v>0</v>
      </c>
      <c r="E509" s="192">
        <f>SUM(E510:E525)</f>
        <v>0</v>
      </c>
      <c r="F509" s="192">
        <f t="shared" ref="F509:F510" si="266">D509+E509</f>
        <v>0</v>
      </c>
      <c r="G509" s="192">
        <f>SUM(G510:G525)</f>
        <v>0</v>
      </c>
      <c r="H509" s="192">
        <f t="shared" ref="H509:H510" si="267">F509-G509</f>
        <v>0</v>
      </c>
      <c r="I509" s="192">
        <f>SUM(I510:I525)</f>
        <v>0</v>
      </c>
      <c r="J509" s="192">
        <f t="shared" ref="J509:J510" si="268">F509-I509</f>
        <v>0</v>
      </c>
      <c r="K509" s="192">
        <f t="shared" ref="K509:AD509" si="269">SUM(K510:K525)</f>
        <v>0</v>
      </c>
      <c r="L509" s="192">
        <f t="shared" si="269"/>
        <v>0</v>
      </c>
      <c r="M509" s="192">
        <f t="shared" si="269"/>
        <v>0</v>
      </c>
      <c r="N509" s="192">
        <f t="shared" si="269"/>
        <v>0</v>
      </c>
      <c r="O509" s="192">
        <f t="shared" si="269"/>
        <v>0</v>
      </c>
      <c r="P509" s="192">
        <f>SUM(P510:P525)</f>
        <v>0</v>
      </c>
      <c r="Q509" s="192">
        <f>SUM(Q510:Q525)</f>
        <v>0</v>
      </c>
      <c r="R509" s="192">
        <f t="shared" si="269"/>
        <v>0</v>
      </c>
      <c r="S509" s="192">
        <f t="shared" si="269"/>
        <v>0</v>
      </c>
      <c r="T509" s="192">
        <f>SUM(T510:T525)</f>
        <v>0</v>
      </c>
      <c r="U509" s="192">
        <f t="shared" si="269"/>
        <v>0</v>
      </c>
      <c r="V509" s="192">
        <f t="shared" si="269"/>
        <v>0</v>
      </c>
      <c r="W509" s="192">
        <f>SUM(W510:W525)</f>
        <v>0</v>
      </c>
      <c r="X509" s="192">
        <f t="shared" si="269"/>
        <v>0</v>
      </c>
      <c r="Y509" s="192">
        <f>SUM(Y510:Y525)</f>
        <v>0</v>
      </c>
      <c r="Z509" s="192">
        <f>SUM(Z510:Z525)</f>
        <v>0</v>
      </c>
      <c r="AA509" s="192">
        <f t="shared" si="269"/>
        <v>0</v>
      </c>
      <c r="AB509" s="192">
        <f t="shared" si="269"/>
        <v>0</v>
      </c>
      <c r="AC509" s="192">
        <f t="shared" si="269"/>
        <v>0</v>
      </c>
      <c r="AD509" s="192">
        <f t="shared" si="269"/>
        <v>0</v>
      </c>
      <c r="AE509" s="192">
        <f t="shared" ref="AE509:AE510" si="270">AB509+AC509+AD509</f>
        <v>0</v>
      </c>
      <c r="AF509" s="192">
        <f>SUM(AF510:AF525)</f>
        <v>0</v>
      </c>
      <c r="AG509" s="192">
        <f>SUM(AG510:AG525)</f>
        <v>0</v>
      </c>
      <c r="AH509" s="192">
        <f>SUM(AH510:AH525)</f>
        <v>0</v>
      </c>
      <c r="AI509" s="192">
        <f t="shared" ref="AI509:AI510" si="271">AF509+AG509+AH509</f>
        <v>0</v>
      </c>
      <c r="AJ509" s="192">
        <f>SUM(AJ510:AJ525)</f>
        <v>0</v>
      </c>
      <c r="AK509" s="192">
        <f>SUM(AK510:AK525)</f>
        <v>0</v>
      </c>
      <c r="AL509" s="192">
        <f>SUM(AL510:AL525)</f>
        <v>0</v>
      </c>
      <c r="AM509" s="192">
        <f t="shared" ref="AM509:AM510" si="272">AJ509+AK509+AL509</f>
        <v>0</v>
      </c>
      <c r="AN509" s="192">
        <f>SUM(AN510:AN525)</f>
        <v>0</v>
      </c>
      <c r="AO509" s="192">
        <f>SUM(AO510:AO525)</f>
        <v>0</v>
      </c>
      <c r="AP509" s="192">
        <f>SUM(AP510:AP525)</f>
        <v>0</v>
      </c>
      <c r="AQ509" s="192">
        <f t="shared" ref="AQ509:AQ510" si="273">AN509+AO509+AP509</f>
        <v>0</v>
      </c>
      <c r="AR509" s="192">
        <f t="shared" ref="AR509:AR510" si="274">AE509+AI509+AM509+AQ509</f>
        <v>0</v>
      </c>
    </row>
    <row r="510" spans="2:44">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266"/>
        <v>0</v>
      </c>
      <c r="G510" s="183"/>
      <c r="H510" s="183">
        <f t="shared" si="267"/>
        <v>0</v>
      </c>
      <c r="I510" s="183"/>
      <c r="J510" s="183">
        <f t="shared" si="268"/>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270"/>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271"/>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272"/>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273"/>
        <v>0</v>
      </c>
      <c r="AR510" s="183">
        <f t="shared" si="274"/>
        <v>0</v>
      </c>
    </row>
    <row r="511" spans="2:44">
      <c r="B511" s="181" t="s">
        <v>1242</v>
      </c>
      <c r="C511" s="182" t="s">
        <v>1243</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275">D511+E511</f>
        <v>0</v>
      </c>
      <c r="G511" s="183"/>
      <c r="H511" s="183">
        <f t="shared" ref="H511:H518" si="276">F511-G511</f>
        <v>0</v>
      </c>
      <c r="I511" s="183"/>
      <c r="J511" s="183">
        <f t="shared" ref="J511:J518" si="277">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278">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279">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280">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281">AN511+AO511+AP511</f>
        <v>0</v>
      </c>
      <c r="AR511" s="183">
        <f t="shared" ref="AR511:AR518" si="282">AE511+AI511+AM511+AQ511</f>
        <v>0</v>
      </c>
    </row>
    <row r="512" spans="2:44">
      <c r="B512" s="181" t="s">
        <v>1244</v>
      </c>
      <c r="C512" s="182" t="s">
        <v>1245</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275"/>
        <v>0</v>
      </c>
      <c r="G512" s="183"/>
      <c r="H512" s="183">
        <f t="shared" si="276"/>
        <v>0</v>
      </c>
      <c r="I512" s="183"/>
      <c r="J512" s="183">
        <f t="shared" si="277"/>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278"/>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279"/>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280"/>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281"/>
        <v>0</v>
      </c>
      <c r="AR512" s="183">
        <f t="shared" si="282"/>
        <v>0</v>
      </c>
    </row>
    <row r="513" spans="2:44">
      <c r="B513" s="181" t="s">
        <v>1246</v>
      </c>
      <c r="C513" s="182" t="s">
        <v>1247</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275"/>
        <v>0</v>
      </c>
      <c r="G513" s="183"/>
      <c r="H513" s="183">
        <f t="shared" si="276"/>
        <v>0</v>
      </c>
      <c r="I513" s="183"/>
      <c r="J513" s="183">
        <f t="shared" si="277"/>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278"/>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279"/>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280"/>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281"/>
        <v>0</v>
      </c>
      <c r="AR513" s="183">
        <f t="shared" si="282"/>
        <v>0</v>
      </c>
    </row>
    <row r="514" spans="2:44">
      <c r="B514" s="181" t="s">
        <v>1248</v>
      </c>
      <c r="C514" s="182" t="s">
        <v>1249</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275"/>
        <v>0</v>
      </c>
      <c r="G514" s="183"/>
      <c r="H514" s="183">
        <f t="shared" si="276"/>
        <v>0</v>
      </c>
      <c r="I514" s="183"/>
      <c r="J514" s="183">
        <f t="shared" si="277"/>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278"/>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279"/>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280"/>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281"/>
        <v>0</v>
      </c>
      <c r="AR514" s="183">
        <f t="shared" si="282"/>
        <v>0</v>
      </c>
    </row>
    <row r="515" spans="2:44">
      <c r="B515" s="181" t="s">
        <v>1250</v>
      </c>
      <c r="C515" s="182" t="s">
        <v>1251</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275"/>
        <v>0</v>
      </c>
      <c r="G515" s="183"/>
      <c r="H515" s="183">
        <f t="shared" si="276"/>
        <v>0</v>
      </c>
      <c r="I515" s="183"/>
      <c r="J515" s="183">
        <f t="shared" si="277"/>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278"/>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279"/>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280"/>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281"/>
        <v>0</v>
      </c>
      <c r="AR515" s="183">
        <f t="shared" si="282"/>
        <v>0</v>
      </c>
    </row>
    <row r="516" spans="2:44">
      <c r="B516" s="181" t="s">
        <v>1252</v>
      </c>
      <c r="C516" s="182" t="s">
        <v>1253</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275"/>
        <v>0</v>
      </c>
      <c r="G516" s="183"/>
      <c r="H516" s="183">
        <f t="shared" si="276"/>
        <v>0</v>
      </c>
      <c r="I516" s="183"/>
      <c r="J516" s="183">
        <f t="shared" si="277"/>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278"/>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279"/>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280"/>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281"/>
        <v>0</v>
      </c>
      <c r="AR516" s="183">
        <f t="shared" si="282"/>
        <v>0</v>
      </c>
    </row>
    <row r="517" spans="2:44">
      <c r="B517" s="181" t="s">
        <v>1254</v>
      </c>
      <c r="C517" s="182" t="s">
        <v>1255</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275"/>
        <v>0</v>
      </c>
      <c r="G517" s="183"/>
      <c r="H517" s="183">
        <f t="shared" si="276"/>
        <v>0</v>
      </c>
      <c r="I517" s="183"/>
      <c r="J517" s="183">
        <f t="shared" si="277"/>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278"/>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279"/>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280"/>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281"/>
        <v>0</v>
      </c>
      <c r="AR517" s="183">
        <f t="shared" si="282"/>
        <v>0</v>
      </c>
    </row>
    <row r="518" spans="2:44">
      <c r="B518" s="181" t="s">
        <v>1256</v>
      </c>
      <c r="C518" s="182" t="s">
        <v>1257</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275"/>
        <v>0</v>
      </c>
      <c r="G518" s="183"/>
      <c r="H518" s="183">
        <f t="shared" si="276"/>
        <v>0</v>
      </c>
      <c r="I518" s="183"/>
      <c r="J518" s="183">
        <f t="shared" si="277"/>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278"/>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279"/>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280"/>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281"/>
        <v>0</v>
      </c>
      <c r="AR518" s="183">
        <f t="shared" si="282"/>
        <v>0</v>
      </c>
    </row>
    <row r="519" spans="2:44">
      <c r="B519" s="181" t="s">
        <v>1258</v>
      </c>
      <c r="C519" s="182" t="s">
        <v>1259</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ref="F519:F542" si="283">D519+E519</f>
        <v>0</v>
      </c>
      <c r="G519" s="183"/>
      <c r="H519" s="183">
        <f t="shared" ref="H519:H540" si="284">F519-G519</f>
        <v>0</v>
      </c>
      <c r="I519" s="183"/>
      <c r="J519" s="183">
        <f t="shared" ref="J519:J540" si="285">F519-I519</f>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ref="AE519:AE542" si="286">AB519+AC519+AD519</f>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ref="AI519:AI542" si="287">AF519+AG519+AH519</f>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ref="AM519:AM542" si="288">AJ519+AK519+AL519</f>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ref="AQ519:AQ542" si="289">AN519+AO519+AP519</f>
        <v>0</v>
      </c>
      <c r="AR519" s="183">
        <f t="shared" ref="AR519:AR542" si="290">AE519+AI519+AM519+AQ519</f>
        <v>0</v>
      </c>
    </row>
    <row r="520" spans="2:44">
      <c r="B520" s="181" t="s">
        <v>1260</v>
      </c>
      <c r="C520" s="182" t="s">
        <v>1261</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283"/>
        <v>0</v>
      </c>
      <c r="G520" s="183"/>
      <c r="H520" s="183">
        <f t="shared" si="284"/>
        <v>0</v>
      </c>
      <c r="I520" s="183"/>
      <c r="J520" s="183">
        <f t="shared" si="285"/>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286"/>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287"/>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288"/>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289"/>
        <v>0</v>
      </c>
      <c r="AR520" s="183">
        <f t="shared" si="290"/>
        <v>0</v>
      </c>
    </row>
    <row r="521" spans="2:44">
      <c r="B521" s="181" t="s">
        <v>1262</v>
      </c>
      <c r="C521" s="182" t="s">
        <v>1263</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si="283"/>
        <v>0</v>
      </c>
      <c r="G521" s="183"/>
      <c r="H521" s="183">
        <f t="shared" si="284"/>
        <v>0</v>
      </c>
      <c r="I521" s="183"/>
      <c r="J521" s="183">
        <f t="shared" si="285"/>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si="286"/>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si="287"/>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si="288"/>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si="289"/>
        <v>0</v>
      </c>
      <c r="AR521" s="183">
        <f t="shared" si="290"/>
        <v>0</v>
      </c>
    </row>
    <row r="522" spans="2:44">
      <c r="B522" s="181" t="s">
        <v>1264</v>
      </c>
      <c r="C522" s="182" t="s">
        <v>1265</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283"/>
        <v>0</v>
      </c>
      <c r="G522" s="183"/>
      <c r="H522" s="183">
        <f t="shared" si="284"/>
        <v>0</v>
      </c>
      <c r="I522" s="183"/>
      <c r="J522" s="183">
        <f t="shared" si="285"/>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286"/>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287"/>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288"/>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289"/>
        <v>0</v>
      </c>
      <c r="AR522" s="183">
        <f t="shared" si="290"/>
        <v>0</v>
      </c>
    </row>
    <row r="523" spans="2:44">
      <c r="B523" s="181" t="s">
        <v>1266</v>
      </c>
      <c r="C523" s="182" t="s">
        <v>1267</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si="283"/>
        <v>0</v>
      </c>
      <c r="G523" s="183"/>
      <c r="H523" s="183">
        <f t="shared" si="284"/>
        <v>0</v>
      </c>
      <c r="I523" s="183"/>
      <c r="J523" s="183">
        <f t="shared" si="285"/>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si="286"/>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si="287"/>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si="288"/>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si="289"/>
        <v>0</v>
      </c>
      <c r="AR523" s="183">
        <f t="shared" si="290"/>
        <v>0</v>
      </c>
    </row>
    <row r="524" spans="2:44">
      <c r="B524" s="181" t="s">
        <v>1268</v>
      </c>
      <c r="C524" s="182" t="s">
        <v>1269</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283"/>
        <v>0</v>
      </c>
      <c r="G524" s="183"/>
      <c r="H524" s="183">
        <f t="shared" si="284"/>
        <v>0</v>
      </c>
      <c r="I524" s="183"/>
      <c r="J524" s="183">
        <f t="shared" si="285"/>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286"/>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287"/>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288"/>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289"/>
        <v>0</v>
      </c>
      <c r="AR524" s="183">
        <f t="shared" si="290"/>
        <v>0</v>
      </c>
    </row>
    <row r="525" spans="2:44">
      <c r="B525" s="181" t="s">
        <v>1270</v>
      </c>
      <c r="C525" s="182" t="s">
        <v>1271</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283"/>
        <v>0</v>
      </c>
      <c r="G525" s="183"/>
      <c r="H525" s="183">
        <f t="shared" si="284"/>
        <v>0</v>
      </c>
      <c r="I525" s="183"/>
      <c r="J525" s="183">
        <f t="shared" si="285"/>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286"/>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287"/>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288"/>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289"/>
        <v>0</v>
      </c>
      <c r="AR525" s="183">
        <f t="shared" si="290"/>
        <v>0</v>
      </c>
    </row>
    <row r="526" spans="2:44">
      <c r="B526" s="178" t="s">
        <v>373</v>
      </c>
      <c r="C526" s="179" t="s">
        <v>239</v>
      </c>
      <c r="D526" s="180">
        <f>D527+D541</f>
        <v>0</v>
      </c>
      <c r="E526" s="180">
        <f>E527+E541</f>
        <v>0</v>
      </c>
      <c r="F526" s="180">
        <f t="shared" si="283"/>
        <v>0</v>
      </c>
      <c r="G526" s="180">
        <f>G527+G541</f>
        <v>0</v>
      </c>
      <c r="H526" s="180">
        <f t="shared" si="284"/>
        <v>0</v>
      </c>
      <c r="I526" s="180">
        <f>I527+I541</f>
        <v>0</v>
      </c>
      <c r="J526" s="180">
        <f t="shared" si="285"/>
        <v>0</v>
      </c>
      <c r="K526" s="180">
        <f t="shared" ref="K526:AP526" si="291">K527+K541</f>
        <v>0</v>
      </c>
      <c r="L526" s="180">
        <f t="shared" si="291"/>
        <v>0</v>
      </c>
      <c r="M526" s="180">
        <f t="shared" si="291"/>
        <v>0</v>
      </c>
      <c r="N526" s="180">
        <f t="shared" si="291"/>
        <v>0</v>
      </c>
      <c r="O526" s="180">
        <f t="shared" si="291"/>
        <v>0</v>
      </c>
      <c r="P526" s="180">
        <f>P527+P541</f>
        <v>0</v>
      </c>
      <c r="Q526" s="180">
        <f>Q527+Q541</f>
        <v>0</v>
      </c>
      <c r="R526" s="180">
        <f t="shared" si="291"/>
        <v>0</v>
      </c>
      <c r="S526" s="180">
        <f t="shared" si="291"/>
        <v>0</v>
      </c>
      <c r="T526" s="180">
        <f>T527+T541</f>
        <v>0</v>
      </c>
      <c r="U526" s="180">
        <f t="shared" si="291"/>
        <v>0</v>
      </c>
      <c r="V526" s="180">
        <f t="shared" si="291"/>
        <v>0</v>
      </c>
      <c r="W526" s="180">
        <f>W527+W541</f>
        <v>0</v>
      </c>
      <c r="X526" s="180">
        <f t="shared" si="291"/>
        <v>0</v>
      </c>
      <c r="Y526" s="180">
        <f>Y527+Y541</f>
        <v>0</v>
      </c>
      <c r="Z526" s="180">
        <f>Z527+Z541</f>
        <v>0</v>
      </c>
      <c r="AA526" s="180">
        <f t="shared" si="291"/>
        <v>0</v>
      </c>
      <c r="AB526" s="180">
        <f t="shared" si="291"/>
        <v>0</v>
      </c>
      <c r="AC526" s="180">
        <f t="shared" si="291"/>
        <v>0</v>
      </c>
      <c r="AD526" s="180">
        <f t="shared" si="291"/>
        <v>0</v>
      </c>
      <c r="AE526" s="180">
        <f t="shared" si="286"/>
        <v>0</v>
      </c>
      <c r="AF526" s="180">
        <f t="shared" si="291"/>
        <v>0</v>
      </c>
      <c r="AG526" s="180">
        <f t="shared" si="291"/>
        <v>0</v>
      </c>
      <c r="AH526" s="180">
        <f t="shared" si="291"/>
        <v>0</v>
      </c>
      <c r="AI526" s="180">
        <f t="shared" si="287"/>
        <v>0</v>
      </c>
      <c r="AJ526" s="180">
        <f t="shared" si="291"/>
        <v>0</v>
      </c>
      <c r="AK526" s="180">
        <f t="shared" si="291"/>
        <v>0</v>
      </c>
      <c r="AL526" s="180">
        <f t="shared" si="291"/>
        <v>0</v>
      </c>
      <c r="AM526" s="180">
        <f t="shared" si="288"/>
        <v>0</v>
      </c>
      <c r="AN526" s="180">
        <f t="shared" si="291"/>
        <v>0</v>
      </c>
      <c r="AO526" s="180">
        <f t="shared" si="291"/>
        <v>0</v>
      </c>
      <c r="AP526" s="180">
        <f t="shared" si="291"/>
        <v>0</v>
      </c>
      <c r="AQ526" s="180">
        <f t="shared" si="289"/>
        <v>0</v>
      </c>
      <c r="AR526" s="180">
        <f t="shared" si="290"/>
        <v>0</v>
      </c>
    </row>
    <row r="527" spans="2:44">
      <c r="B527" s="190" t="s">
        <v>374</v>
      </c>
      <c r="C527" s="191" t="s">
        <v>240</v>
      </c>
      <c r="D527" s="192">
        <f>SUM(D528:D540)</f>
        <v>0</v>
      </c>
      <c r="E527" s="192">
        <f>SUM(E528:E540)</f>
        <v>0</v>
      </c>
      <c r="F527" s="192">
        <f t="shared" si="283"/>
        <v>0</v>
      </c>
      <c r="G527" s="192">
        <f>SUM(G528:G540)</f>
        <v>0</v>
      </c>
      <c r="H527" s="192">
        <f t="shared" si="284"/>
        <v>0</v>
      </c>
      <c r="I527" s="192">
        <f>SUM(I528:I540)</f>
        <v>0</v>
      </c>
      <c r="J527" s="192">
        <f t="shared" si="285"/>
        <v>0</v>
      </c>
      <c r="K527" s="192">
        <f t="shared" ref="K527:AP527" si="292">SUM(K528:K540)</f>
        <v>0</v>
      </c>
      <c r="L527" s="192">
        <f t="shared" si="292"/>
        <v>0</v>
      </c>
      <c r="M527" s="192">
        <f t="shared" si="292"/>
        <v>0</v>
      </c>
      <c r="N527" s="192">
        <f t="shared" si="292"/>
        <v>0</v>
      </c>
      <c r="O527" s="192">
        <f t="shared" si="292"/>
        <v>0</v>
      </c>
      <c r="P527" s="192">
        <f>SUM(P528:P540)</f>
        <v>0</v>
      </c>
      <c r="Q527" s="192">
        <f>SUM(Q528:Q540)</f>
        <v>0</v>
      </c>
      <c r="R527" s="192">
        <f t="shared" si="292"/>
        <v>0</v>
      </c>
      <c r="S527" s="192">
        <f t="shared" si="292"/>
        <v>0</v>
      </c>
      <c r="T527" s="192">
        <f>SUM(T528:T540)</f>
        <v>0</v>
      </c>
      <c r="U527" s="192">
        <f t="shared" si="292"/>
        <v>0</v>
      </c>
      <c r="V527" s="192">
        <f t="shared" si="292"/>
        <v>0</v>
      </c>
      <c r="W527" s="192">
        <f>SUM(W528:W540)</f>
        <v>0</v>
      </c>
      <c r="X527" s="192">
        <f t="shared" si="292"/>
        <v>0</v>
      </c>
      <c r="Y527" s="192">
        <f>SUM(Y528:Y540)</f>
        <v>0</v>
      </c>
      <c r="Z527" s="192">
        <f>SUM(Z528:Z540)</f>
        <v>0</v>
      </c>
      <c r="AA527" s="192">
        <f t="shared" si="292"/>
        <v>0</v>
      </c>
      <c r="AB527" s="192">
        <f t="shared" si="292"/>
        <v>0</v>
      </c>
      <c r="AC527" s="192">
        <f t="shared" si="292"/>
        <v>0</v>
      </c>
      <c r="AD527" s="192">
        <f t="shared" si="292"/>
        <v>0</v>
      </c>
      <c r="AE527" s="192">
        <f t="shared" si="286"/>
        <v>0</v>
      </c>
      <c r="AF527" s="192">
        <f t="shared" si="292"/>
        <v>0</v>
      </c>
      <c r="AG527" s="192">
        <f t="shared" si="292"/>
        <v>0</v>
      </c>
      <c r="AH527" s="192">
        <f t="shared" si="292"/>
        <v>0</v>
      </c>
      <c r="AI527" s="192">
        <f t="shared" si="287"/>
        <v>0</v>
      </c>
      <c r="AJ527" s="192">
        <f t="shared" si="292"/>
        <v>0</v>
      </c>
      <c r="AK527" s="192">
        <f t="shared" si="292"/>
        <v>0</v>
      </c>
      <c r="AL527" s="192">
        <f t="shared" si="292"/>
        <v>0</v>
      </c>
      <c r="AM527" s="192">
        <f t="shared" si="288"/>
        <v>0</v>
      </c>
      <c r="AN527" s="192">
        <f t="shared" si="292"/>
        <v>0</v>
      </c>
      <c r="AO527" s="192">
        <f t="shared" si="292"/>
        <v>0</v>
      </c>
      <c r="AP527" s="192">
        <f t="shared" si="292"/>
        <v>0</v>
      </c>
      <c r="AQ527" s="192">
        <f t="shared" si="289"/>
        <v>0</v>
      </c>
      <c r="AR527" s="192">
        <f t="shared" si="290"/>
        <v>0</v>
      </c>
    </row>
    <row r="528" spans="2:44">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si="283"/>
        <v>0</v>
      </c>
      <c r="G528" s="183"/>
      <c r="H528" s="183">
        <f t="shared" si="284"/>
        <v>0</v>
      </c>
      <c r="I528" s="183"/>
      <c r="J528" s="183">
        <f t="shared" si="285"/>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si="286"/>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si="287"/>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si="288"/>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si="289"/>
        <v>0</v>
      </c>
      <c r="AR528" s="183">
        <f t="shared" si="290"/>
        <v>0</v>
      </c>
    </row>
    <row r="529" spans="2:44">
      <c r="B529" s="181" t="s">
        <v>1272</v>
      </c>
      <c r="C529" s="182" t="s">
        <v>1273</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si="283"/>
        <v>0</v>
      </c>
      <c r="G529" s="183"/>
      <c r="H529" s="183">
        <f t="shared" si="284"/>
        <v>0</v>
      </c>
      <c r="I529" s="183"/>
      <c r="J529" s="183">
        <f t="shared" si="285"/>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si="286"/>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si="287"/>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si="288"/>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si="289"/>
        <v>0</v>
      </c>
      <c r="AR529" s="183">
        <f t="shared" si="290"/>
        <v>0</v>
      </c>
    </row>
    <row r="530" spans="2:44">
      <c r="B530" s="181" t="s">
        <v>1274</v>
      </c>
      <c r="C530" s="182" t="s">
        <v>1275</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283"/>
        <v>0</v>
      </c>
      <c r="G530" s="183"/>
      <c r="H530" s="183">
        <f t="shared" si="284"/>
        <v>0</v>
      </c>
      <c r="I530" s="183"/>
      <c r="J530" s="183">
        <f t="shared" si="28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28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28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28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289"/>
        <v>0</v>
      </c>
      <c r="AR530" s="183">
        <f t="shared" si="290"/>
        <v>0</v>
      </c>
    </row>
    <row r="531" spans="2:44">
      <c r="B531" s="181" t="s">
        <v>1276</v>
      </c>
      <c r="C531" s="182" t="s">
        <v>1277</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283"/>
        <v>0</v>
      </c>
      <c r="G531" s="183"/>
      <c r="H531" s="183">
        <f t="shared" si="284"/>
        <v>0</v>
      </c>
      <c r="I531" s="183"/>
      <c r="J531" s="183">
        <f t="shared" si="28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28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28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28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289"/>
        <v>0</v>
      </c>
      <c r="AR531" s="183">
        <f t="shared" si="290"/>
        <v>0</v>
      </c>
    </row>
    <row r="532" spans="2:44">
      <c r="B532" s="181" t="s">
        <v>1278</v>
      </c>
      <c r="C532" s="182" t="s">
        <v>1279</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283"/>
        <v>0</v>
      </c>
      <c r="G532" s="183"/>
      <c r="H532" s="183">
        <f t="shared" si="284"/>
        <v>0</v>
      </c>
      <c r="I532" s="183"/>
      <c r="J532" s="183">
        <f t="shared" si="28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28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28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28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289"/>
        <v>0</v>
      </c>
      <c r="AR532" s="183">
        <f t="shared" si="290"/>
        <v>0</v>
      </c>
    </row>
    <row r="533" spans="2:44">
      <c r="B533" s="181" t="s">
        <v>1280</v>
      </c>
      <c r="C533" s="182" t="s">
        <v>1281</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283"/>
        <v>0</v>
      </c>
      <c r="G533" s="183"/>
      <c r="H533" s="183">
        <f t="shared" si="284"/>
        <v>0</v>
      </c>
      <c r="I533" s="183"/>
      <c r="J533" s="183">
        <f t="shared" si="28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28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28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28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289"/>
        <v>0</v>
      </c>
      <c r="AR533" s="183">
        <f t="shared" si="290"/>
        <v>0</v>
      </c>
    </row>
    <row r="534" spans="2:44">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283"/>
        <v>0</v>
      </c>
      <c r="G534" s="183"/>
      <c r="H534" s="183">
        <f t="shared" si="284"/>
        <v>0</v>
      </c>
      <c r="I534" s="183"/>
      <c r="J534" s="183">
        <f t="shared" si="285"/>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286"/>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287"/>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288"/>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289"/>
        <v>0</v>
      </c>
      <c r="AR534" s="183">
        <f t="shared" si="290"/>
        <v>0</v>
      </c>
    </row>
    <row r="535" spans="2:44">
      <c r="B535" s="181" t="s">
        <v>1282</v>
      </c>
      <c r="C535" s="182" t="s">
        <v>1283</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283"/>
        <v>0</v>
      </c>
      <c r="G535" s="183"/>
      <c r="H535" s="183">
        <f t="shared" si="284"/>
        <v>0</v>
      </c>
      <c r="I535" s="183"/>
      <c r="J535" s="183">
        <f t="shared" si="285"/>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286"/>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287"/>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288"/>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289"/>
        <v>0</v>
      </c>
      <c r="AR535" s="183">
        <f t="shared" si="290"/>
        <v>0</v>
      </c>
    </row>
    <row r="536" spans="2:44">
      <c r="B536" s="181" t="s">
        <v>1284</v>
      </c>
      <c r="C536" s="182" t="s">
        <v>1285</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283"/>
        <v>0</v>
      </c>
      <c r="G536" s="183"/>
      <c r="H536" s="183">
        <f t="shared" si="284"/>
        <v>0</v>
      </c>
      <c r="I536" s="183"/>
      <c r="J536" s="183">
        <f t="shared" si="285"/>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286"/>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287"/>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288"/>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289"/>
        <v>0</v>
      </c>
      <c r="AR536" s="183">
        <f t="shared" si="290"/>
        <v>0</v>
      </c>
    </row>
    <row r="537" spans="2:44">
      <c r="B537" s="181" t="s">
        <v>1286</v>
      </c>
      <c r="C537" s="182" t="s">
        <v>1287</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si="283"/>
        <v>0</v>
      </c>
      <c r="G537" s="183"/>
      <c r="H537" s="183">
        <f t="shared" si="284"/>
        <v>0</v>
      </c>
      <c r="I537" s="183"/>
      <c r="J537" s="183">
        <f t="shared" si="285"/>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si="286"/>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si="287"/>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si="288"/>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si="289"/>
        <v>0</v>
      </c>
      <c r="AR537" s="183">
        <f t="shared" si="290"/>
        <v>0</v>
      </c>
    </row>
    <row r="538" spans="2:44">
      <c r="B538" s="181" t="s">
        <v>1288</v>
      </c>
      <c r="C538" s="182" t="s">
        <v>1289</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si="283"/>
        <v>0</v>
      </c>
      <c r="G538" s="183"/>
      <c r="H538" s="183">
        <f t="shared" si="284"/>
        <v>0</v>
      </c>
      <c r="I538" s="183"/>
      <c r="J538" s="183">
        <f t="shared" si="285"/>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si="286"/>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si="287"/>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si="288"/>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si="289"/>
        <v>0</v>
      </c>
      <c r="AR538" s="183">
        <f t="shared" si="290"/>
        <v>0</v>
      </c>
    </row>
    <row r="539" spans="2:44">
      <c r="B539" s="181" t="s">
        <v>1290</v>
      </c>
      <c r="C539" s="182" t="s">
        <v>1291</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si="283"/>
        <v>0</v>
      </c>
      <c r="G539" s="183"/>
      <c r="H539" s="183">
        <f t="shared" si="284"/>
        <v>0</v>
      </c>
      <c r="I539" s="183"/>
      <c r="J539" s="183">
        <f t="shared" si="285"/>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si="286"/>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si="287"/>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si="288"/>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si="289"/>
        <v>0</v>
      </c>
      <c r="AR539" s="183">
        <f t="shared" si="290"/>
        <v>0</v>
      </c>
    </row>
    <row r="540" spans="2:44">
      <c r="B540" s="181" t="s">
        <v>1292</v>
      </c>
      <c r="C540" s="182" t="s">
        <v>1293</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283"/>
        <v>0</v>
      </c>
      <c r="G540" s="183"/>
      <c r="H540" s="183">
        <f t="shared" si="284"/>
        <v>0</v>
      </c>
      <c r="I540" s="183"/>
      <c r="J540" s="183">
        <f t="shared" si="285"/>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286"/>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287"/>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288"/>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289"/>
        <v>0</v>
      </c>
      <c r="AR540" s="183">
        <f t="shared" si="290"/>
        <v>0</v>
      </c>
    </row>
    <row r="541" spans="2:44">
      <c r="B541" s="190" t="s">
        <v>377</v>
      </c>
      <c r="C541" s="191" t="s">
        <v>243</v>
      </c>
      <c r="D541" s="192">
        <f>SUM(D542:D559)</f>
        <v>0</v>
      </c>
      <c r="E541" s="192">
        <f>SUM(E542:E559)</f>
        <v>0</v>
      </c>
      <c r="F541" s="192">
        <f t="shared" si="283"/>
        <v>0</v>
      </c>
      <c r="G541" s="192">
        <f>SUM(G542:G559)</f>
        <v>0</v>
      </c>
      <c r="H541" s="192">
        <f>SUM(H542:H559)</f>
        <v>0</v>
      </c>
      <c r="I541" s="192">
        <f>SUM(I542:I559)</f>
        <v>0</v>
      </c>
      <c r="J541" s="192">
        <f>SUM(J542:J559)</f>
        <v>0</v>
      </c>
      <c r="K541" s="192">
        <f t="shared" ref="K541:AD541" si="293">SUM(K542:K559)</f>
        <v>0</v>
      </c>
      <c r="L541" s="192">
        <f t="shared" si="293"/>
        <v>0</v>
      </c>
      <c r="M541" s="192">
        <f t="shared" si="293"/>
        <v>0</v>
      </c>
      <c r="N541" s="192">
        <f t="shared" si="293"/>
        <v>0</v>
      </c>
      <c r="O541" s="192">
        <f t="shared" si="293"/>
        <v>0</v>
      </c>
      <c r="P541" s="192">
        <f t="shared" si="293"/>
        <v>0</v>
      </c>
      <c r="Q541" s="192">
        <f t="shared" si="293"/>
        <v>0</v>
      </c>
      <c r="R541" s="192">
        <f t="shared" si="293"/>
        <v>0</v>
      </c>
      <c r="S541" s="192">
        <f t="shared" si="293"/>
        <v>0</v>
      </c>
      <c r="T541" s="192">
        <f t="shared" si="293"/>
        <v>0</v>
      </c>
      <c r="U541" s="192">
        <f t="shared" si="293"/>
        <v>0</v>
      </c>
      <c r="V541" s="192">
        <f t="shared" si="293"/>
        <v>0</v>
      </c>
      <c r="W541" s="192">
        <f t="shared" si="293"/>
        <v>0</v>
      </c>
      <c r="X541" s="192">
        <f t="shared" si="293"/>
        <v>0</v>
      </c>
      <c r="Y541" s="192">
        <f t="shared" si="293"/>
        <v>0</v>
      </c>
      <c r="Z541" s="192">
        <f>SUM(Z542:Z559)</f>
        <v>0</v>
      </c>
      <c r="AA541" s="192">
        <f t="shared" si="293"/>
        <v>0</v>
      </c>
      <c r="AB541" s="192">
        <f t="shared" si="293"/>
        <v>0</v>
      </c>
      <c r="AC541" s="192">
        <f t="shared" si="293"/>
        <v>0</v>
      </c>
      <c r="AD541" s="192">
        <f t="shared" si="293"/>
        <v>0</v>
      </c>
      <c r="AE541" s="192">
        <f t="shared" si="286"/>
        <v>0</v>
      </c>
      <c r="AF541" s="192">
        <f>SUM(AF542:AF559)</f>
        <v>0</v>
      </c>
      <c r="AG541" s="192">
        <f>SUM(AG542:AG559)</f>
        <v>0</v>
      </c>
      <c r="AH541" s="192">
        <f>SUM(AH542:AH559)</f>
        <v>0</v>
      </c>
      <c r="AI541" s="192">
        <f t="shared" si="287"/>
        <v>0</v>
      </c>
      <c r="AJ541" s="192">
        <f>SUM(AJ542:AJ559)</f>
        <v>0</v>
      </c>
      <c r="AK541" s="192">
        <f>SUM(AK542:AK559)</f>
        <v>0</v>
      </c>
      <c r="AL541" s="192">
        <f>SUM(AL542:AL559)</f>
        <v>0</v>
      </c>
      <c r="AM541" s="192">
        <f t="shared" si="288"/>
        <v>0</v>
      </c>
      <c r="AN541" s="192">
        <f>SUM(AN542:AN559)</f>
        <v>0</v>
      </c>
      <c r="AO541" s="192">
        <f>SUM(AO542:AO559)</f>
        <v>0</v>
      </c>
      <c r="AP541" s="192">
        <f>SUM(AP542:AP559)</f>
        <v>0</v>
      </c>
      <c r="AQ541" s="192">
        <f t="shared" si="289"/>
        <v>0</v>
      </c>
      <c r="AR541" s="192">
        <f t="shared" si="290"/>
        <v>0</v>
      </c>
    </row>
    <row r="542" spans="2:44">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si="283"/>
        <v>0</v>
      </c>
      <c r="G542" s="183"/>
      <c r="H542" s="183">
        <f>F542-G542</f>
        <v>0</v>
      </c>
      <c r="I542" s="183"/>
      <c r="J542" s="183">
        <f>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si="286"/>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si="287"/>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si="288"/>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si="289"/>
        <v>0</v>
      </c>
      <c r="AR542" s="183">
        <f t="shared" si="290"/>
        <v>0</v>
      </c>
    </row>
    <row r="543" spans="2:44">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294">D543+E543</f>
        <v>0</v>
      </c>
      <c r="G543" s="183"/>
      <c r="H543" s="183">
        <f t="shared" ref="H543:H559" si="295">F543-G543</f>
        <v>0</v>
      </c>
      <c r="I543" s="183"/>
      <c r="J543" s="183">
        <f t="shared" ref="J543:J559" si="296">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297">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298">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299">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300">AN543+AO543+AP543</f>
        <v>0</v>
      </c>
      <c r="AR543" s="183">
        <f t="shared" ref="AR543:AR559" si="301">AE543+AI543+AM543+AQ543</f>
        <v>0</v>
      </c>
    </row>
    <row r="544" spans="2:44">
      <c r="B544" s="181" t="s">
        <v>1294</v>
      </c>
      <c r="C544" s="182" t="s">
        <v>1295</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294"/>
        <v>0</v>
      </c>
      <c r="G544" s="183"/>
      <c r="H544" s="183">
        <f t="shared" si="295"/>
        <v>0</v>
      </c>
      <c r="I544" s="183"/>
      <c r="J544" s="183">
        <f t="shared" si="296"/>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297"/>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298"/>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299"/>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300"/>
        <v>0</v>
      </c>
      <c r="AR544" s="183">
        <f t="shared" si="301"/>
        <v>0</v>
      </c>
    </row>
    <row r="545" spans="2:44">
      <c r="B545" s="181" t="s">
        <v>1296</v>
      </c>
      <c r="C545" s="182" t="s">
        <v>513</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294"/>
        <v>0</v>
      </c>
      <c r="G545" s="183"/>
      <c r="H545" s="183">
        <f t="shared" si="295"/>
        <v>0</v>
      </c>
      <c r="I545" s="183"/>
      <c r="J545" s="183">
        <f t="shared" si="296"/>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297"/>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298"/>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299"/>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300"/>
        <v>0</v>
      </c>
      <c r="AR545" s="183">
        <f t="shared" si="301"/>
        <v>0</v>
      </c>
    </row>
    <row r="546" spans="2:44">
      <c r="B546" s="181" t="s">
        <v>1297</v>
      </c>
      <c r="C546" s="182" t="s">
        <v>1298</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294"/>
        <v>0</v>
      </c>
      <c r="G546" s="183"/>
      <c r="H546" s="183">
        <f t="shared" si="295"/>
        <v>0</v>
      </c>
      <c r="I546" s="183"/>
      <c r="J546" s="183">
        <f t="shared" si="296"/>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297"/>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298"/>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299"/>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300"/>
        <v>0</v>
      </c>
      <c r="AR546" s="183">
        <f t="shared" si="301"/>
        <v>0</v>
      </c>
    </row>
    <row r="547" spans="2:44">
      <c r="B547" s="181" t="s">
        <v>1299</v>
      </c>
      <c r="C547" s="182" t="s">
        <v>1300</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294"/>
        <v>0</v>
      </c>
      <c r="G547" s="183"/>
      <c r="H547" s="183">
        <f t="shared" si="295"/>
        <v>0</v>
      </c>
      <c r="I547" s="183"/>
      <c r="J547" s="183">
        <f t="shared" si="296"/>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297"/>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298"/>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299"/>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300"/>
        <v>0</v>
      </c>
      <c r="AR547" s="183">
        <f t="shared" si="301"/>
        <v>0</v>
      </c>
    </row>
    <row r="548" spans="2:44">
      <c r="B548" s="181" t="s">
        <v>1301</v>
      </c>
      <c r="C548" s="182" t="s">
        <v>1302</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294"/>
        <v>0</v>
      </c>
      <c r="G548" s="183"/>
      <c r="H548" s="183">
        <f t="shared" si="295"/>
        <v>0</v>
      </c>
      <c r="I548" s="183"/>
      <c r="J548" s="183">
        <f t="shared" si="296"/>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297"/>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298"/>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299"/>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300"/>
        <v>0</v>
      </c>
      <c r="AR548" s="183">
        <f t="shared" si="301"/>
        <v>0</v>
      </c>
    </row>
    <row r="549" spans="2:44">
      <c r="B549" s="181" t="s">
        <v>1303</v>
      </c>
      <c r="C549" s="182" t="s">
        <v>1304</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294"/>
        <v>0</v>
      </c>
      <c r="G549" s="183"/>
      <c r="H549" s="183">
        <f t="shared" si="295"/>
        <v>0</v>
      </c>
      <c r="I549" s="183"/>
      <c r="J549" s="183">
        <f t="shared" si="296"/>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297"/>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298"/>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299"/>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300"/>
        <v>0</v>
      </c>
      <c r="AR549" s="183">
        <f t="shared" si="301"/>
        <v>0</v>
      </c>
    </row>
    <row r="550" spans="2:44">
      <c r="B550" s="181" t="s">
        <v>1305</v>
      </c>
      <c r="C550" s="182" t="s">
        <v>1306</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294"/>
        <v>0</v>
      </c>
      <c r="G550" s="183"/>
      <c r="H550" s="183">
        <f t="shared" si="295"/>
        <v>0</v>
      </c>
      <c r="I550" s="183"/>
      <c r="J550" s="183">
        <f t="shared" si="296"/>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297"/>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298"/>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299"/>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300"/>
        <v>0</v>
      </c>
      <c r="AR550" s="183">
        <f t="shared" si="301"/>
        <v>0</v>
      </c>
    </row>
    <row r="551" spans="2:44">
      <c r="B551" s="181" t="s">
        <v>1307</v>
      </c>
      <c r="C551" s="182" t="s">
        <v>1308</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294"/>
        <v>0</v>
      </c>
      <c r="G551" s="183"/>
      <c r="H551" s="183">
        <f t="shared" si="295"/>
        <v>0</v>
      </c>
      <c r="I551" s="183"/>
      <c r="J551" s="183">
        <f t="shared" si="296"/>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297"/>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298"/>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299"/>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300"/>
        <v>0</v>
      </c>
      <c r="AR551" s="183">
        <f t="shared" si="301"/>
        <v>0</v>
      </c>
    </row>
    <row r="552" spans="2:44">
      <c r="B552" s="181" t="s">
        <v>1309</v>
      </c>
      <c r="C552" s="182" t="s">
        <v>1310</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294"/>
        <v>0</v>
      </c>
      <c r="G552" s="183"/>
      <c r="H552" s="183">
        <f t="shared" si="295"/>
        <v>0</v>
      </c>
      <c r="I552" s="183"/>
      <c r="J552" s="183">
        <f t="shared" si="296"/>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297"/>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298"/>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299"/>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300"/>
        <v>0</v>
      </c>
      <c r="AR552" s="183">
        <f t="shared" si="301"/>
        <v>0</v>
      </c>
    </row>
    <row r="553" spans="2:44">
      <c r="B553" s="181" t="s">
        <v>1311</v>
      </c>
      <c r="C553" s="182" t="s">
        <v>1312</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294"/>
        <v>0</v>
      </c>
      <c r="G553" s="183"/>
      <c r="H553" s="183">
        <f t="shared" si="295"/>
        <v>0</v>
      </c>
      <c r="I553" s="183"/>
      <c r="J553" s="183">
        <f t="shared" si="296"/>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297"/>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298"/>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299"/>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300"/>
        <v>0</v>
      </c>
      <c r="AR553" s="183">
        <f t="shared" si="301"/>
        <v>0</v>
      </c>
    </row>
    <row r="554" spans="2:44">
      <c r="B554" s="181" t="s">
        <v>1313</v>
      </c>
      <c r="C554" s="182" t="s">
        <v>1314</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294"/>
        <v>0</v>
      </c>
      <c r="G554" s="183"/>
      <c r="H554" s="183">
        <f t="shared" si="295"/>
        <v>0</v>
      </c>
      <c r="I554" s="183"/>
      <c r="J554" s="183">
        <f t="shared" si="296"/>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297"/>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298"/>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299"/>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300"/>
        <v>0</v>
      </c>
      <c r="AR554" s="183">
        <f t="shared" si="301"/>
        <v>0</v>
      </c>
    </row>
    <row r="555" spans="2:44">
      <c r="B555" s="181" t="s">
        <v>1315</v>
      </c>
      <c r="C555" s="182" t="s">
        <v>1316</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294"/>
        <v>0</v>
      </c>
      <c r="G555" s="183"/>
      <c r="H555" s="183">
        <f t="shared" si="295"/>
        <v>0</v>
      </c>
      <c r="I555" s="183"/>
      <c r="J555" s="183">
        <f t="shared" si="296"/>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297"/>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298"/>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299"/>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300"/>
        <v>0</v>
      </c>
      <c r="AR555" s="183">
        <f t="shared" si="301"/>
        <v>0</v>
      </c>
    </row>
    <row r="556" spans="2:44">
      <c r="B556" s="181" t="s">
        <v>1317</v>
      </c>
      <c r="C556" s="182" t="s">
        <v>1318</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294"/>
        <v>0</v>
      </c>
      <c r="G556" s="183"/>
      <c r="H556" s="183">
        <f t="shared" si="295"/>
        <v>0</v>
      </c>
      <c r="I556" s="183"/>
      <c r="J556" s="183">
        <f t="shared" si="296"/>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297"/>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298"/>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299"/>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300"/>
        <v>0</v>
      </c>
      <c r="AR556" s="183">
        <f t="shared" si="301"/>
        <v>0</v>
      </c>
    </row>
    <row r="557" spans="2:44">
      <c r="B557" s="181" t="s">
        <v>1319</v>
      </c>
      <c r="C557" s="182" t="s">
        <v>1320</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294"/>
        <v>0</v>
      </c>
      <c r="G557" s="183"/>
      <c r="H557" s="183">
        <f t="shared" si="295"/>
        <v>0</v>
      </c>
      <c r="I557" s="183"/>
      <c r="J557" s="183">
        <f t="shared" si="296"/>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297"/>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298"/>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299"/>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300"/>
        <v>0</v>
      </c>
      <c r="AR557" s="183">
        <f t="shared" si="301"/>
        <v>0</v>
      </c>
    </row>
    <row r="558" spans="2:44">
      <c r="B558" s="181" t="s">
        <v>1321</v>
      </c>
      <c r="C558" s="182" t="s">
        <v>1322</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294"/>
        <v>0</v>
      </c>
      <c r="G558" s="183"/>
      <c r="H558" s="183">
        <f t="shared" si="295"/>
        <v>0</v>
      </c>
      <c r="I558" s="183"/>
      <c r="J558" s="183">
        <f t="shared" si="296"/>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297"/>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298"/>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299"/>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300"/>
        <v>0</v>
      </c>
      <c r="AR558" s="183">
        <f t="shared" si="301"/>
        <v>0</v>
      </c>
    </row>
    <row r="559" spans="2:44">
      <c r="B559" s="181" t="s">
        <v>1323</v>
      </c>
      <c r="C559" s="182" t="s">
        <v>1324</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294"/>
        <v>0</v>
      </c>
      <c r="G559" s="183"/>
      <c r="H559" s="183">
        <f t="shared" si="295"/>
        <v>0</v>
      </c>
      <c r="I559" s="183"/>
      <c r="J559" s="183">
        <f t="shared" si="296"/>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297"/>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298"/>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299"/>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300"/>
        <v>0</v>
      </c>
      <c r="AR559" s="183">
        <f t="shared" si="301"/>
        <v>0</v>
      </c>
    </row>
    <row r="560" spans="2:44">
      <c r="B560" s="178" t="s">
        <v>1325</v>
      </c>
      <c r="C560" s="179" t="s">
        <v>1326</v>
      </c>
      <c r="D560" s="180">
        <f>SUM(D561:D565)</f>
        <v>0</v>
      </c>
      <c r="E560" s="180">
        <f>SUM(E561:E565)</f>
        <v>0</v>
      </c>
      <c r="F560" s="180">
        <f t="shared" ref="F560:F565" si="302">D560+E560</f>
        <v>0</v>
      </c>
      <c r="G560" s="180">
        <f>SUM(G561:G565)</f>
        <v>0</v>
      </c>
      <c r="H560" s="180">
        <f t="shared" ref="H560:H565" si="303">F560-G560</f>
        <v>0</v>
      </c>
      <c r="I560" s="180">
        <f>SUM(I561:I565)</f>
        <v>0</v>
      </c>
      <c r="J560" s="180">
        <f t="shared" ref="J560:J565" si="304">F560-I560</f>
        <v>0</v>
      </c>
      <c r="K560" s="180">
        <f t="shared" ref="K560:AD560" si="305">SUM(K561:K565)</f>
        <v>0</v>
      </c>
      <c r="L560" s="180">
        <f t="shared" si="305"/>
        <v>0</v>
      </c>
      <c r="M560" s="180">
        <f t="shared" si="305"/>
        <v>0</v>
      </c>
      <c r="N560" s="180">
        <f t="shared" si="305"/>
        <v>0</v>
      </c>
      <c r="O560" s="180">
        <f t="shared" si="305"/>
        <v>0</v>
      </c>
      <c r="P560" s="180">
        <f>SUM(P561:P565)</f>
        <v>0</v>
      </c>
      <c r="Q560" s="180">
        <f>SUM(Q561:Q565)</f>
        <v>0</v>
      </c>
      <c r="R560" s="180">
        <f t="shared" si="305"/>
        <v>0</v>
      </c>
      <c r="S560" s="180">
        <f t="shared" si="305"/>
        <v>0</v>
      </c>
      <c r="T560" s="180">
        <f>SUM(T561:T565)</f>
        <v>0</v>
      </c>
      <c r="U560" s="180">
        <f t="shared" si="305"/>
        <v>0</v>
      </c>
      <c r="V560" s="180">
        <f t="shared" si="305"/>
        <v>0</v>
      </c>
      <c r="W560" s="180">
        <f>SUM(W561:W565)</f>
        <v>0</v>
      </c>
      <c r="X560" s="180">
        <f t="shared" si="305"/>
        <v>0</v>
      </c>
      <c r="Y560" s="180">
        <f>SUM(Y561:Y565)</f>
        <v>0</v>
      </c>
      <c r="Z560" s="180">
        <f>SUM(Z561:Z565)</f>
        <v>0</v>
      </c>
      <c r="AA560" s="180">
        <f t="shared" si="305"/>
        <v>0</v>
      </c>
      <c r="AB560" s="180">
        <f t="shared" si="305"/>
        <v>0</v>
      </c>
      <c r="AC560" s="180">
        <f t="shared" si="305"/>
        <v>0</v>
      </c>
      <c r="AD560" s="180">
        <f t="shared" si="305"/>
        <v>0</v>
      </c>
      <c r="AE560" s="180">
        <f t="shared" ref="AE560:AE565" si="306">AB560+AC560+AD560</f>
        <v>0</v>
      </c>
      <c r="AF560" s="180">
        <f>SUM(AF561:AF565)</f>
        <v>0</v>
      </c>
      <c r="AG560" s="180">
        <f>SUM(AG561:AG565)</f>
        <v>0</v>
      </c>
      <c r="AH560" s="180">
        <f>SUM(AH561:AH565)</f>
        <v>0</v>
      </c>
      <c r="AI560" s="180">
        <f t="shared" ref="AI560:AI565" si="307">AF560+AG560+AH560</f>
        <v>0</v>
      </c>
      <c r="AJ560" s="180">
        <f>SUM(AJ561:AJ565)</f>
        <v>0</v>
      </c>
      <c r="AK560" s="180">
        <f>SUM(AK561:AK565)</f>
        <v>0</v>
      </c>
      <c r="AL560" s="180">
        <f>SUM(AL561:AL565)</f>
        <v>0</v>
      </c>
      <c r="AM560" s="180">
        <f t="shared" ref="AM560:AM565" si="308">AJ560+AK560+AL560</f>
        <v>0</v>
      </c>
      <c r="AN560" s="180">
        <f>SUM(AN561:AN565)</f>
        <v>0</v>
      </c>
      <c r="AO560" s="180">
        <f>SUM(AO561:AO565)</f>
        <v>0</v>
      </c>
      <c r="AP560" s="180">
        <f>SUM(AP561:AP565)</f>
        <v>0</v>
      </c>
      <c r="AQ560" s="180">
        <f t="shared" ref="AQ560:AQ565" si="309">AN560+AO560+AP560</f>
        <v>0</v>
      </c>
      <c r="AR560" s="180">
        <f t="shared" ref="AR560:AR565" si="310">AE560+AI560+AM560+AQ560</f>
        <v>0</v>
      </c>
    </row>
    <row r="561" spans="2:44">
      <c r="B561" s="181" t="s">
        <v>1327</v>
      </c>
      <c r="C561" s="182" t="s">
        <v>1328</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302"/>
        <v>0</v>
      </c>
      <c r="G561" s="183"/>
      <c r="H561" s="183">
        <f t="shared" si="303"/>
        <v>0</v>
      </c>
      <c r="I561" s="183"/>
      <c r="J561" s="183">
        <f t="shared" si="304"/>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306"/>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307"/>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308"/>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309"/>
        <v>0</v>
      </c>
      <c r="AR561" s="183">
        <f t="shared" si="310"/>
        <v>0</v>
      </c>
    </row>
    <row r="562" spans="2:44">
      <c r="B562" s="181" t="s">
        <v>1329</v>
      </c>
      <c r="C562" s="182" t="s">
        <v>1330</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302"/>
        <v>0</v>
      </c>
      <c r="G562" s="183"/>
      <c r="H562" s="183">
        <f t="shared" si="303"/>
        <v>0</v>
      </c>
      <c r="I562" s="183"/>
      <c r="J562" s="183">
        <f t="shared" si="304"/>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306"/>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307"/>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308"/>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309"/>
        <v>0</v>
      </c>
      <c r="AR562" s="183">
        <f t="shared" si="310"/>
        <v>0</v>
      </c>
    </row>
    <row r="563" spans="2:44">
      <c r="B563" s="181" t="s">
        <v>1331</v>
      </c>
      <c r="C563" s="182" t="s">
        <v>1332</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302"/>
        <v>0</v>
      </c>
      <c r="G563" s="183"/>
      <c r="H563" s="183">
        <f t="shared" si="303"/>
        <v>0</v>
      </c>
      <c r="I563" s="183"/>
      <c r="J563" s="183">
        <f t="shared" si="304"/>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306"/>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307"/>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308"/>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309"/>
        <v>0</v>
      </c>
      <c r="AR563" s="183">
        <f t="shared" si="310"/>
        <v>0</v>
      </c>
    </row>
    <row r="564" spans="2:44">
      <c r="B564" s="181" t="s">
        <v>1333</v>
      </c>
      <c r="C564" s="182" t="s">
        <v>1334</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302"/>
        <v>0</v>
      </c>
      <c r="G564" s="183"/>
      <c r="H564" s="183">
        <f t="shared" si="303"/>
        <v>0</v>
      </c>
      <c r="I564" s="183"/>
      <c r="J564" s="183">
        <f t="shared" si="304"/>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306"/>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307"/>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308"/>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309"/>
        <v>0</v>
      </c>
      <c r="AR564" s="183">
        <f t="shared" si="310"/>
        <v>0</v>
      </c>
    </row>
    <row r="565" spans="2:44">
      <c r="B565" s="181" t="s">
        <v>1335</v>
      </c>
      <c r="C565" s="182" t="s">
        <v>1336</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302"/>
        <v>0</v>
      </c>
      <c r="G565" s="183"/>
      <c r="H565" s="183">
        <f t="shared" si="303"/>
        <v>0</v>
      </c>
      <c r="I565" s="183"/>
      <c r="J565" s="183">
        <f t="shared" si="304"/>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306"/>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307"/>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308"/>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309"/>
        <v>0</v>
      </c>
      <c r="AR565" s="183">
        <f t="shared" si="310"/>
        <v>0</v>
      </c>
    </row>
    <row r="566" spans="2:44" ht="26.25">
      <c r="B566" s="184"/>
      <c r="C566" s="185" t="s">
        <v>246</v>
      </c>
      <c r="D566" s="186">
        <f>D12+D106+D222+D327+D397+D499+D526+D560</f>
        <v>7228970</v>
      </c>
      <c r="E566" s="186">
        <f>E12+E106+E222+E327+E397+E499+E526+E560</f>
        <v>2552698.6800000002</v>
      </c>
      <c r="F566" s="186">
        <f>D566+E566</f>
        <v>9781668.6799999997</v>
      </c>
      <c r="G566" s="186">
        <f>G12+G106+G222+G327+G397+G499+G526+G560</f>
        <v>0</v>
      </c>
      <c r="H566" s="186">
        <f>F566-G566</f>
        <v>9781668.6799999997</v>
      </c>
      <c r="I566" s="186">
        <f>I12+I106+I222+I327+I397+I499+I526+I560</f>
        <v>0</v>
      </c>
      <c r="J566" s="186">
        <f>F566-I566</f>
        <v>9781668.6799999997</v>
      </c>
      <c r="K566" s="186">
        <f t="shared" ref="K566:AD566" si="311">K12+K106+K222+K327+K397+K499+K526+K560</f>
        <v>420000</v>
      </c>
      <c r="L566" s="186">
        <f t="shared" si="311"/>
        <v>0</v>
      </c>
      <c r="M566" s="186">
        <f t="shared" si="311"/>
        <v>6928970</v>
      </c>
      <c r="N566" s="186">
        <f t="shared" si="311"/>
        <v>0</v>
      </c>
      <c r="O566" s="186">
        <f t="shared" si="311"/>
        <v>0</v>
      </c>
      <c r="P566" s="186">
        <f>P12+P106+P222+P327+P397+P499+P526+P560</f>
        <v>0</v>
      </c>
      <c r="Q566" s="186">
        <f>Q12+Q106+Q222+Q327+Q397+Q499+Q526+Q560</f>
        <v>0</v>
      </c>
      <c r="R566" s="186">
        <f t="shared" si="311"/>
        <v>0</v>
      </c>
      <c r="S566" s="186">
        <f t="shared" si="311"/>
        <v>0</v>
      </c>
      <c r="T566" s="186">
        <f>T12+T106+T222+T327+T397+T499+T526+T560</f>
        <v>630000</v>
      </c>
      <c r="U566" s="186">
        <f t="shared" si="311"/>
        <v>723750</v>
      </c>
      <c r="V566" s="186">
        <f t="shared" si="311"/>
        <v>0</v>
      </c>
      <c r="W566" s="186">
        <f>W12+W106+W222+W327+W397+W499+W526+W560</f>
        <v>0</v>
      </c>
      <c r="X566" s="186">
        <f t="shared" si="311"/>
        <v>0</v>
      </c>
      <c r="Y566" s="186">
        <f>Y12+Y106+Y222+Y327+Y397+Y499+Y526+Y560</f>
        <v>0</v>
      </c>
      <c r="Z566" s="186">
        <f>Z12+Z106+Z222+Z327+Z397+Z499+Z526+Z560</f>
        <v>0</v>
      </c>
      <c r="AA566" s="186">
        <f t="shared" si="311"/>
        <v>1247567.2650000004</v>
      </c>
      <c r="AB566" s="186">
        <f t="shared" si="311"/>
        <v>2347567.2650000006</v>
      </c>
      <c r="AC566" s="186">
        <f t="shared" si="311"/>
        <v>7352720</v>
      </c>
      <c r="AD566" s="186">
        <f t="shared" si="311"/>
        <v>240000</v>
      </c>
      <c r="AE566" s="186">
        <f>AB566+AC566+AD566</f>
        <v>9940287.2650000006</v>
      </c>
      <c r="AF566" s="186">
        <f>AF12+AF106+AF222+AF327+AF397+AF499+AF526+AF560</f>
        <v>0</v>
      </c>
      <c r="AG566" s="186">
        <f>AG12+AG106+AG222+AG327+AG397+AG499+AG526+AG560</f>
        <v>0</v>
      </c>
      <c r="AH566" s="186">
        <f>AH12+AH106+AH222+AH327+AH397+AH499+AH526+AH560</f>
        <v>0</v>
      </c>
      <c r="AI566" s="186">
        <f>AF566+AG566+AH566</f>
        <v>0</v>
      </c>
      <c r="AJ566" s="186">
        <f>AJ12+AJ106+AJ222+AJ327+AJ397+AJ499+AJ526+AJ560</f>
        <v>10000</v>
      </c>
      <c r="AK566" s="186">
        <f>AK12+AK106+AK222+AK327+AK397+AK499+AK526+AK560</f>
        <v>0</v>
      </c>
      <c r="AL566" s="186">
        <f>AL12+AL106+AL222+AL327+AL397+AL499+AL526+AL560</f>
        <v>0</v>
      </c>
      <c r="AM566" s="186">
        <f>AJ566+AK566+AL566</f>
        <v>10000</v>
      </c>
      <c r="AN566" s="186">
        <f>AN12+AN106+AN222+AN327+AN397+AN499+AN526+AN560</f>
        <v>0</v>
      </c>
      <c r="AO566" s="186">
        <f>AO12+AO106+AO222+AO327+AO397+AO499+AO526+AO560</f>
        <v>0</v>
      </c>
      <c r="AP566" s="186">
        <f>AP12+AP106+AP222+AP327+AP397+AP499+AP526+AP560</f>
        <v>0</v>
      </c>
      <c r="AQ566" s="186">
        <f>AN566+AO566+AP566</f>
        <v>0</v>
      </c>
      <c r="AR566" s="186">
        <f>AE566+AI566+AM566+AQ566</f>
        <v>9950287.2650000006</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235"/>
  <sheetViews>
    <sheetView showGridLines="0" topLeftCell="A4" workbookViewId="0">
      <selection activeCell="E17" sqref="E17"/>
    </sheetView>
  </sheetViews>
  <sheetFormatPr baseColWidth="10" defaultColWidth="11.5703125" defaultRowHeight="1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c r="A2" s="125" t="s">
        <v>1357</v>
      </c>
      <c r="B2" s="125" t="s">
        <v>1359</v>
      </c>
      <c r="C2" s="125" t="s">
        <v>471</v>
      </c>
      <c r="D2" s="125" t="s">
        <v>1358</v>
      </c>
      <c r="E2" s="125" t="s">
        <v>1360</v>
      </c>
      <c r="F2" s="125" t="s">
        <v>472</v>
      </c>
      <c r="G2" s="125" t="s">
        <v>1361</v>
      </c>
      <c r="H2" s="125" t="s">
        <v>1362</v>
      </c>
      <c r="I2" s="125" t="s">
        <v>1363</v>
      </c>
      <c r="J2" s="125" t="s">
        <v>1449</v>
      </c>
      <c r="K2" s="125" t="s">
        <v>1364</v>
      </c>
      <c r="L2" s="125" t="s">
        <v>1365</v>
      </c>
      <c r="M2" s="125" t="s">
        <v>1366</v>
      </c>
      <c r="N2" s="125" t="s">
        <v>1367</v>
      </c>
      <c r="O2" s="125" t="s">
        <v>1368</v>
      </c>
      <c r="P2" s="122" t="s">
        <v>1462</v>
      </c>
      <c r="Q2" s="122" t="s">
        <v>1504</v>
      </c>
      <c r="S2" s="440" t="str">
        <f>+Presupuesto!D11</f>
        <v>Recurrente</v>
      </c>
      <c r="T2" s="44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1" t="s">
        <v>420</v>
      </c>
      <c r="AI2" s="211" t="s">
        <v>421</v>
      </c>
      <c r="AJ2" s="211" t="s">
        <v>422</v>
      </c>
      <c r="AK2" s="211" t="s">
        <v>423</v>
      </c>
      <c r="AL2" s="211" t="s">
        <v>424</v>
      </c>
      <c r="AM2" s="211" t="s">
        <v>427</v>
      </c>
      <c r="AN2" s="211" t="s">
        <v>425</v>
      </c>
      <c r="AO2" s="211" t="s">
        <v>426</v>
      </c>
      <c r="AP2" s="211" t="s">
        <v>428</v>
      </c>
      <c r="AQ2" s="211" t="s">
        <v>429</v>
      </c>
      <c r="AR2" s="211" t="s">
        <v>430</v>
      </c>
      <c r="AS2" s="211" t="s">
        <v>431</v>
      </c>
      <c r="AT2" s="211" t="s">
        <v>432</v>
      </c>
      <c r="AU2" s="211" t="s">
        <v>433</v>
      </c>
      <c r="AV2" s="211" t="s">
        <v>434</v>
      </c>
      <c r="AW2" s="211" t="s">
        <v>435</v>
      </c>
      <c r="AX2" s="211" t="s">
        <v>436</v>
      </c>
      <c r="AY2" s="211" t="s">
        <v>437</v>
      </c>
      <c r="AZ2" s="211" t="s">
        <v>438</v>
      </c>
      <c r="BA2" s="211" t="s">
        <v>439</v>
      </c>
      <c r="BB2" s="211" t="s">
        <v>440</v>
      </c>
      <c r="BC2" s="211" t="s">
        <v>441</v>
      </c>
      <c r="BD2" s="211" t="s">
        <v>442</v>
      </c>
      <c r="BE2" s="211" t="s">
        <v>443</v>
      </c>
      <c r="BF2" s="211" t="s">
        <v>444</v>
      </c>
      <c r="BG2" s="211" t="s">
        <v>445</v>
      </c>
      <c r="BH2" s="211" t="s">
        <v>446</v>
      </c>
      <c r="BI2" s="211" t="s">
        <v>447</v>
      </c>
      <c r="BJ2" s="211" t="s">
        <v>448</v>
      </c>
      <c r="BK2" s="211" t="s">
        <v>449</v>
      </c>
      <c r="BL2" s="211" t="s">
        <v>450</v>
      </c>
      <c r="BM2" s="211" t="s">
        <v>451</v>
      </c>
      <c r="BN2" s="211" t="s">
        <v>452</v>
      </c>
      <c r="BO2" s="211" t="s">
        <v>453</v>
      </c>
      <c r="BP2" s="211" t="s">
        <v>454</v>
      </c>
      <c r="BQ2" s="211" t="s">
        <v>455</v>
      </c>
      <c r="BR2" s="211" t="s">
        <v>456</v>
      </c>
      <c r="BS2" s="211" t="s">
        <v>457</v>
      </c>
      <c r="BT2" s="211" t="s">
        <v>458</v>
      </c>
      <c r="BU2" s="211" t="s">
        <v>459</v>
      </c>
    </row>
    <row r="3" spans="1:555" s="122" customFormat="1" hidden="1">
      <c r="A3" s="153"/>
      <c r="B3" s="153"/>
      <c r="C3" s="153"/>
      <c r="D3" s="153"/>
      <c r="E3" s="153"/>
      <c r="F3" s="153"/>
      <c r="G3" s="155"/>
      <c r="H3" s="155"/>
      <c r="I3" s="155"/>
      <c r="J3" s="155"/>
      <c r="K3" s="155"/>
      <c r="AH3" s="212">
        <v>2500</v>
      </c>
      <c r="AI3" s="212">
        <v>1900</v>
      </c>
      <c r="AJ3" s="212">
        <v>1650</v>
      </c>
      <c r="AK3" s="212">
        <v>1580</v>
      </c>
      <c r="AL3" s="212">
        <v>2250</v>
      </c>
      <c r="AM3" s="212">
        <v>1650</v>
      </c>
      <c r="AN3" s="212">
        <v>1400</v>
      </c>
      <c r="AO3" s="213">
        <v>1340</v>
      </c>
      <c r="AP3" s="213">
        <v>2000</v>
      </c>
      <c r="AQ3" s="213">
        <v>1400</v>
      </c>
      <c r="AR3" s="213">
        <v>1150</v>
      </c>
      <c r="AS3" s="213">
        <v>1100</v>
      </c>
      <c r="AT3" s="213">
        <v>1750</v>
      </c>
      <c r="AU3" s="213">
        <v>1150</v>
      </c>
      <c r="AV3" s="213">
        <v>900</v>
      </c>
      <c r="AW3" s="213">
        <v>860</v>
      </c>
      <c r="AX3" s="213">
        <v>1200</v>
      </c>
      <c r="AY3" s="122">
        <v>900</v>
      </c>
      <c r="AZ3" s="122">
        <v>650</v>
      </c>
      <c r="BA3" s="122">
        <v>620</v>
      </c>
      <c r="BB3" s="212">
        <f>+'Cuadro Resumen'!C213</f>
        <v>5605.2314999999999</v>
      </c>
      <c r="BC3" s="212">
        <f>+'Cuadro Resumen'!D213</f>
        <v>5165.6055000000006</v>
      </c>
      <c r="BD3" s="212">
        <f>+'Cuadro Resumen'!E213</f>
        <v>6594.39</v>
      </c>
      <c r="BE3" s="212">
        <f>+'Cuadro Resumen'!F213</f>
        <v>6154.7640000000001</v>
      </c>
      <c r="BF3" s="212">
        <f>+'Cuadro Resumen'!C214</f>
        <v>4945.7925000000005</v>
      </c>
      <c r="BG3" s="212">
        <f>+'Cuadro Resumen'!D214</f>
        <v>4506.1665000000003</v>
      </c>
      <c r="BH3" s="212">
        <f>+'Cuadro Resumen'!E214</f>
        <v>5934.951</v>
      </c>
      <c r="BI3" s="212">
        <f>+'Cuadro Resumen'!F214</f>
        <v>5495.3249999999998</v>
      </c>
      <c r="BJ3" s="213">
        <f>+'Cuadro Resumen'!C215</f>
        <v>4286.3535000000002</v>
      </c>
      <c r="BK3" s="213">
        <f>+'Cuadro Resumen'!D215</f>
        <v>3956.634</v>
      </c>
      <c r="BL3" s="213">
        <f>+'Cuadro Resumen'!E215</f>
        <v>5275.5120000000006</v>
      </c>
      <c r="BM3" s="213">
        <f>+'Cuadro Resumen'!F215</f>
        <v>4835.8860000000004</v>
      </c>
      <c r="BN3" s="213">
        <f>+'Cuadro Resumen'!C216</f>
        <v>3626.9145000000003</v>
      </c>
      <c r="BO3" s="213">
        <f>+'Cuadro Resumen'!D216</f>
        <v>3297.1950000000002</v>
      </c>
      <c r="BP3" s="213">
        <f>+'Cuadro Resumen'!E216</f>
        <v>4616.0730000000003</v>
      </c>
      <c r="BQ3" s="213">
        <f>+'Cuadro Resumen'!F216</f>
        <v>4286.3535000000002</v>
      </c>
      <c r="BR3" s="213">
        <f>+'Cuadro Resumen'!C217</f>
        <v>3187.2885000000001</v>
      </c>
      <c r="BS3" s="213">
        <f>+'Cuadro Resumen'!D217</f>
        <v>2967.4755</v>
      </c>
      <c r="BT3" s="213">
        <f>+'Cuadro Resumen'!E217</f>
        <v>4066.5405000000001</v>
      </c>
      <c r="BU3" s="213">
        <f>+'Cuadro Resumen'!F217</f>
        <v>3736.8210000000004</v>
      </c>
    </row>
    <row r="5" spans="1:555" ht="60" customHeight="1">
      <c r="C5" s="195" t="s">
        <v>249</v>
      </c>
      <c r="D5" s="441">
        <f>SUMIF(C:C,$C$10,D:D)</f>
        <v>0</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3"/>
      <c r="C9" s="177"/>
      <c r="D9" s="177"/>
      <c r="E9" s="177"/>
      <c r="F9" s="177"/>
      <c r="G9" s="177"/>
      <c r="H9" s="79"/>
      <c r="I9" s="177"/>
      <c r="J9" s="177"/>
      <c r="K9" s="112"/>
    </row>
    <row r="10" spans="1:555" ht="15.75" thickBot="1">
      <c r="B10" s="93"/>
      <c r="C10" s="29" t="s">
        <v>43</v>
      </c>
      <c r="D10" s="30">
        <f>SUM(G17:G26)</f>
        <v>0</v>
      </c>
      <c r="E10" s="93"/>
      <c r="F10" s="93"/>
      <c r="G10" s="93"/>
      <c r="H10" s="76"/>
      <c r="I10" s="76"/>
      <c r="J10" s="76"/>
      <c r="K10" s="112"/>
    </row>
    <row r="11" spans="1:555">
      <c r="B11" s="93"/>
      <c r="C11" s="70"/>
      <c r="D11" s="31"/>
      <c r="E11" s="93"/>
      <c r="F11" s="93"/>
      <c r="G11" s="93"/>
      <c r="H11" s="76"/>
      <c r="I11" s="76"/>
      <c r="J11" s="76"/>
      <c r="K11" s="112"/>
    </row>
    <row r="12" spans="1:555">
      <c r="B12" s="93"/>
      <c r="C12" s="70"/>
      <c r="D12" s="31"/>
      <c r="E12" s="93"/>
      <c r="F12" s="93"/>
      <c r="G12" s="93"/>
      <c r="H12" s="76"/>
      <c r="I12" s="76"/>
      <c r="J12" s="76"/>
      <c r="K12" s="112"/>
      <c r="N12" s="153"/>
    </row>
    <row r="13" spans="1:555" ht="15.75">
      <c r="B13" s="93"/>
      <c r="C13" s="202" t="s">
        <v>392</v>
      </c>
      <c r="D13" s="351" t="s">
        <v>1511</v>
      </c>
      <c r="E13" s="93"/>
      <c r="F13" s="93"/>
      <c r="G13" s="93"/>
      <c r="H13" s="76"/>
      <c r="I13" s="76"/>
      <c r="J13" s="76"/>
      <c r="K13" s="112"/>
      <c r="N13" s="153"/>
    </row>
    <row r="14" spans="1:555" ht="18.75">
      <c r="B14" s="93"/>
      <c r="C14" s="208"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Gestionar la habilitacion de Correos institucionales a docentes y estudiantes que partticipan en iniciativa de virtualizacion asignaturas de la Carreara de Odontologia</v>
      </c>
      <c r="D14" s="31"/>
      <c r="E14" s="93"/>
      <c r="F14" s="93"/>
      <c r="G14" s="93"/>
      <c r="H14" s="76"/>
      <c r="I14" s="76"/>
      <c r="J14" s="76"/>
      <c r="K14" s="112"/>
      <c r="N14" s="153"/>
    </row>
    <row r="15" spans="1:555" ht="15.75" thickBot="1">
      <c r="B15" s="93"/>
      <c r="C15" s="70"/>
      <c r="D15" s="31"/>
      <c r="E15" s="93"/>
      <c r="F15" s="93"/>
      <c r="G15" s="93"/>
      <c r="H15" s="76"/>
      <c r="I15" s="76"/>
      <c r="J15" s="76"/>
      <c r="K15" s="112"/>
      <c r="N15" s="153"/>
    </row>
    <row r="16" spans="1:555" ht="32.25" customHeight="1" thickBot="1">
      <c r="B16" s="93"/>
      <c r="C16" s="126" t="s">
        <v>44</v>
      </c>
      <c r="D16" s="129" t="s">
        <v>45</v>
      </c>
      <c r="E16" s="128" t="s">
        <v>55</v>
      </c>
      <c r="F16" s="128" t="s">
        <v>57</v>
      </c>
      <c r="G16" s="127" t="s">
        <v>27</v>
      </c>
      <c r="H16" s="133" t="s">
        <v>131</v>
      </c>
      <c r="I16" s="128" t="s">
        <v>46</v>
      </c>
      <c r="J16" s="128" t="s">
        <v>132</v>
      </c>
      <c r="K16" s="128" t="s">
        <v>410</v>
      </c>
      <c r="L16" s="128" t="s">
        <v>411</v>
      </c>
      <c r="N16" s="153"/>
    </row>
    <row r="17" spans="2:14">
      <c r="B17" s="93"/>
      <c r="C17" s="318" t="s">
        <v>47</v>
      </c>
      <c r="D17" s="566"/>
      <c r="E17" s="319">
        <v>0</v>
      </c>
      <c r="F17" s="115">
        <v>30000</v>
      </c>
      <c r="G17" s="320">
        <f t="shared" ref="G17:G25" si="0">E17*F17</f>
        <v>0</v>
      </c>
      <c r="H17" s="321"/>
      <c r="I17" s="116" t="s">
        <v>700</v>
      </c>
      <c r="J17" s="116" t="str">
        <f>VLOOKUP(I17,Presupuesto!$B$11:$C$566,2,0)</f>
        <v>SERVICIOS DE CAPACITACION.</v>
      </c>
      <c r="K17" s="322" t="s">
        <v>1504</v>
      </c>
      <c r="L17" s="116" t="s">
        <v>394</v>
      </c>
      <c r="N17" s="153"/>
    </row>
    <row r="18" spans="2:14">
      <c r="B18" s="93"/>
      <c r="C18" s="99" t="s">
        <v>48</v>
      </c>
      <c r="D18" s="567"/>
      <c r="E18" s="200">
        <f>D17</f>
        <v>0</v>
      </c>
      <c r="F18" s="100">
        <v>50</v>
      </c>
      <c r="G18" s="97">
        <f t="shared" si="0"/>
        <v>0</v>
      </c>
      <c r="H18" s="161"/>
      <c r="I18" s="98" t="s">
        <v>718</v>
      </c>
      <c r="J18" s="98" t="str">
        <f>VLOOKUP(I18,Presupuesto!$B$11:$C$566,2,0)</f>
        <v>SERVICIOS DE IMPRENTA PUBLIC.Y REPRODUCCION</v>
      </c>
      <c r="K18" s="98" t="str">
        <f t="shared" ref="K18:K26" si="1">$K$17</f>
        <v>Gestión Tecnologías de Información y Comunicación</v>
      </c>
      <c r="L18" s="98" t="s">
        <v>412</v>
      </c>
      <c r="N18" s="153"/>
    </row>
    <row r="19" spans="2:14">
      <c r="B19" s="93"/>
      <c r="C19" s="99" t="s">
        <v>49</v>
      </c>
      <c r="D19" s="567"/>
      <c r="E19" s="200">
        <f>D17</f>
        <v>0</v>
      </c>
      <c r="F19" s="100">
        <v>150</v>
      </c>
      <c r="G19" s="97">
        <f t="shared" si="0"/>
        <v>0</v>
      </c>
      <c r="H19" s="161"/>
      <c r="I19" s="98" t="s">
        <v>793</v>
      </c>
      <c r="J19" s="98" t="str">
        <f>VLOOKUP(I19,Presupuesto!$B$11:$C$566,2,0)</f>
        <v>ALIMENTOS B EBIDAS PARA PERSONAS</v>
      </c>
      <c r="K19" s="98" t="str">
        <f t="shared" si="1"/>
        <v>Gestión Tecnologías de Información y Comunicación</v>
      </c>
      <c r="L19" s="98" t="s">
        <v>396</v>
      </c>
      <c r="N19" s="153"/>
    </row>
    <row r="20" spans="2:14">
      <c r="B20" s="93"/>
      <c r="C20" s="99" t="s">
        <v>50</v>
      </c>
      <c r="D20" s="567"/>
      <c r="E20" s="151">
        <v>0</v>
      </c>
      <c r="F20" s="118">
        <v>10000</v>
      </c>
      <c r="G20" s="97">
        <f t="shared" si="0"/>
        <v>0</v>
      </c>
      <c r="H20" s="161"/>
      <c r="I20" s="314" t="s">
        <v>300</v>
      </c>
      <c r="J20" s="98" t="str">
        <f>VLOOKUP(I20,Presupuesto!$B$11:$C$566,2,0)</f>
        <v>PASAJES (26100-00)</v>
      </c>
      <c r="K20" s="98" t="str">
        <f t="shared" si="1"/>
        <v>Gestión Tecnologías de Información y Comunicación</v>
      </c>
      <c r="L20" s="98" t="s">
        <v>412</v>
      </c>
      <c r="N20" s="153"/>
    </row>
    <row r="21" spans="2:14">
      <c r="B21" s="93"/>
      <c r="C21" s="99" t="s">
        <v>417</v>
      </c>
      <c r="D21" s="567"/>
      <c r="E21" s="151">
        <v>0</v>
      </c>
      <c r="F21" s="118">
        <v>250</v>
      </c>
      <c r="G21" s="97">
        <f t="shared" si="0"/>
        <v>0</v>
      </c>
      <c r="H21" s="161"/>
      <c r="I21" s="98" t="s">
        <v>822</v>
      </c>
      <c r="J21" s="98" t="str">
        <f>VLOOKUP(I21,Presupuesto!$B$11:$C$566,2,0)</f>
        <v>PRODUCTOS PAPEL Y CARTON</v>
      </c>
      <c r="K21" s="98" t="str">
        <f t="shared" si="1"/>
        <v>Gestión Tecnologías de Información y Comunicación</v>
      </c>
      <c r="L21" s="98" t="s">
        <v>412</v>
      </c>
      <c r="N21" s="153"/>
    </row>
    <row r="22" spans="2:14">
      <c r="B22" s="93"/>
      <c r="C22" s="99" t="s">
        <v>51</v>
      </c>
      <c r="D22" s="567"/>
      <c r="E22" s="200">
        <f>(D17*25)/500</f>
        <v>0</v>
      </c>
      <c r="F22" s="100">
        <v>85</v>
      </c>
      <c r="G22" s="97">
        <f t="shared" si="0"/>
        <v>0</v>
      </c>
      <c r="H22" s="161"/>
      <c r="I22" s="98" t="s">
        <v>822</v>
      </c>
      <c r="J22" s="98" t="str">
        <f>VLOOKUP(I22,Presupuesto!$B$11:$C$566,2,0)</f>
        <v>PRODUCTOS PAPEL Y CARTON</v>
      </c>
      <c r="K22" s="98" t="str">
        <f t="shared" si="1"/>
        <v>Gestión Tecnologías de Información y Comunicación</v>
      </c>
      <c r="L22" s="98" t="s">
        <v>412</v>
      </c>
      <c r="N22" s="153"/>
    </row>
    <row r="23" spans="2:14">
      <c r="B23" s="93"/>
      <c r="C23" s="99" t="s">
        <v>123</v>
      </c>
      <c r="D23" s="567"/>
      <c r="E23" s="200">
        <f>D17/12</f>
        <v>0</v>
      </c>
      <c r="F23" s="100">
        <v>36</v>
      </c>
      <c r="G23" s="97">
        <f t="shared" si="0"/>
        <v>0</v>
      </c>
      <c r="H23" s="161"/>
      <c r="I23" s="98" t="s">
        <v>943</v>
      </c>
      <c r="J23" s="98" t="str">
        <f>VLOOKUP(I23,Presupuesto!$B$11:$C$566,2,0)</f>
        <v>UTILES DE ESCRITORIO, OFICINA Y ENSE¥ANZA</v>
      </c>
      <c r="K23" s="98" t="str">
        <f t="shared" si="1"/>
        <v>Gestión Tecnologías de Información y Comunicación</v>
      </c>
      <c r="L23" s="98" t="s">
        <v>412</v>
      </c>
      <c r="N23" s="153"/>
    </row>
    <row r="24" spans="2:14">
      <c r="B24" s="93"/>
      <c r="C24" s="99" t="s">
        <v>34</v>
      </c>
      <c r="D24" s="567"/>
      <c r="E24" s="200">
        <f>D17/12</f>
        <v>0</v>
      </c>
      <c r="F24" s="100">
        <v>80</v>
      </c>
      <c r="G24" s="97">
        <f t="shared" si="0"/>
        <v>0</v>
      </c>
      <c r="H24" s="161"/>
      <c r="I24" s="98" t="s">
        <v>943</v>
      </c>
      <c r="J24" s="98" t="str">
        <f>VLOOKUP(I24,Presupuesto!$B$11:$C$566,2,0)</f>
        <v>UTILES DE ESCRITORIO, OFICINA Y ENSE¥ANZA</v>
      </c>
      <c r="K24" s="98" t="str">
        <f t="shared" si="1"/>
        <v>Gestión Tecnologías de Información y Comunicación</v>
      </c>
      <c r="L24" s="98" t="s">
        <v>412</v>
      </c>
      <c r="N24" s="153"/>
    </row>
    <row r="25" spans="2:14">
      <c r="B25" s="93"/>
      <c r="C25" s="109" t="s">
        <v>52</v>
      </c>
      <c r="D25" s="567"/>
      <c r="E25" s="210">
        <v>0</v>
      </c>
      <c r="F25" s="119">
        <v>25</v>
      </c>
      <c r="G25" s="97">
        <f t="shared" si="0"/>
        <v>0</v>
      </c>
      <c r="H25" s="161"/>
      <c r="I25" s="98" t="s">
        <v>943</v>
      </c>
      <c r="J25" s="98" t="str">
        <f>VLOOKUP(I25,Presupuesto!$B$11:$C$566,2,0)</f>
        <v>UTILES DE ESCRITORIO, OFICINA Y ENSE¥ANZA</v>
      </c>
      <c r="K25" s="98" t="str">
        <f t="shared" si="1"/>
        <v>Gestión Tecnologías de Información y Comunicación</v>
      </c>
      <c r="L25" s="98" t="s">
        <v>412</v>
      </c>
      <c r="N25" s="153"/>
    </row>
    <row r="26" spans="2:14" ht="15.75" thickBot="1">
      <c r="B26" s="93"/>
      <c r="C26" s="214" t="s">
        <v>432</v>
      </c>
      <c r="D26" s="215">
        <v>0</v>
      </c>
      <c r="E26" s="323">
        <v>0</v>
      </c>
      <c r="F26" s="104">
        <f>HLOOKUP(C26,$AH$2:$BU$3,2,0)</f>
        <v>1750</v>
      </c>
      <c r="G26" s="105">
        <f>D26*E26*F26</f>
        <v>0</v>
      </c>
      <c r="H26" s="324"/>
      <c r="I26" s="325" t="s">
        <v>301</v>
      </c>
      <c r="J26" s="106" t="str">
        <f>VLOOKUP(I26,Presupuesto!$B$11:$C$566,2,0)</f>
        <v>VIATICOS (26200-00)</v>
      </c>
      <c r="K26" s="326" t="str">
        <f t="shared" si="1"/>
        <v>Gestión Tecnologías de Información y Comunicación</v>
      </c>
      <c r="L26" s="326" t="s">
        <v>412</v>
      </c>
    </row>
    <row r="27" spans="2:14">
      <c r="B27" s="93"/>
      <c r="C27" s="93"/>
      <c r="E27" s="112"/>
      <c r="F27" s="112"/>
      <c r="G27" s="112"/>
      <c r="H27" s="174"/>
      <c r="I27" s="112"/>
      <c r="J27" s="112"/>
      <c r="K27" s="112"/>
    </row>
    <row r="28" spans="2:14" ht="15.75" thickBot="1"/>
    <row r="29" spans="2:14" ht="15.75" thickBot="1">
      <c r="C29" s="29" t="s">
        <v>43</v>
      </c>
      <c r="D29" s="30">
        <f>SUM(G36:G45)</f>
        <v>0</v>
      </c>
      <c r="E29" s="93"/>
      <c r="F29" s="93"/>
      <c r="G29" s="93"/>
      <c r="H29" s="76"/>
      <c r="I29" s="76"/>
      <c r="J29" s="76"/>
      <c r="K29" s="112"/>
    </row>
    <row r="30" spans="2:14">
      <c r="C30" s="70"/>
      <c r="D30" s="31"/>
      <c r="E30" s="93"/>
      <c r="F30" s="93"/>
      <c r="G30" s="93"/>
      <c r="H30" s="76"/>
      <c r="I30" s="76"/>
      <c r="J30" s="76"/>
      <c r="K30" s="112"/>
    </row>
    <row r="31" spans="2:14">
      <c r="C31" s="70"/>
      <c r="D31" s="31"/>
      <c r="E31" s="93"/>
      <c r="F31" s="93"/>
      <c r="G31" s="93"/>
      <c r="H31" s="76"/>
      <c r="I31" s="76"/>
      <c r="J31" s="76"/>
      <c r="K31" s="112"/>
    </row>
    <row r="32" spans="2:14" ht="15.75">
      <c r="C32" s="202" t="s">
        <v>392</v>
      </c>
      <c r="D32" s="351"/>
      <c r="E32" s="93"/>
      <c r="F32" s="93"/>
      <c r="G32" s="93"/>
      <c r="H32" s="76"/>
      <c r="I32" s="76"/>
      <c r="J32" s="76"/>
      <c r="K32" s="112"/>
    </row>
    <row r="33" spans="3:12" ht="18.75">
      <c r="C33" s="208"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2" ht="15.75" thickBot="1">
      <c r="C34" s="70"/>
      <c r="D34" s="31"/>
      <c r="E34" s="93"/>
      <c r="F34" s="93"/>
      <c r="G34" s="93"/>
      <c r="H34" s="76"/>
      <c r="I34" s="76"/>
      <c r="J34" s="76"/>
      <c r="K34" s="112"/>
    </row>
    <row r="35" spans="3:12" ht="30.75" thickBot="1">
      <c r="C35" s="126" t="s">
        <v>44</v>
      </c>
      <c r="D35" s="129" t="s">
        <v>45</v>
      </c>
      <c r="E35" s="128" t="s">
        <v>55</v>
      </c>
      <c r="F35" s="128" t="s">
        <v>57</v>
      </c>
      <c r="G35" s="127" t="s">
        <v>27</v>
      </c>
      <c r="H35" s="133" t="s">
        <v>131</v>
      </c>
      <c r="I35" s="128" t="s">
        <v>46</v>
      </c>
      <c r="J35" s="128" t="s">
        <v>132</v>
      </c>
      <c r="K35" s="128" t="s">
        <v>410</v>
      </c>
      <c r="L35" s="128" t="s">
        <v>411</v>
      </c>
    </row>
    <row r="36" spans="3:12">
      <c r="C36" s="318" t="s">
        <v>47</v>
      </c>
      <c r="D36" s="566"/>
      <c r="E36" s="319"/>
      <c r="F36" s="115">
        <v>30000</v>
      </c>
      <c r="G36" s="320">
        <f t="shared" ref="G36:G44" si="2">E36*F36</f>
        <v>0</v>
      </c>
      <c r="H36" s="321"/>
      <c r="I36" s="116" t="s">
        <v>700</v>
      </c>
      <c r="J36" s="116" t="str">
        <f>VLOOKUP(I36,Presupuesto!$B$11:$C$566,2,0)</f>
        <v>SERVICIOS DE CAPACITACION.</v>
      </c>
      <c r="K36" s="322" t="s">
        <v>1504</v>
      </c>
      <c r="L36" s="116" t="s">
        <v>394</v>
      </c>
    </row>
    <row r="37" spans="3:12">
      <c r="C37" s="99" t="s">
        <v>48</v>
      </c>
      <c r="D37" s="567"/>
      <c r="E37" s="200">
        <f>D36</f>
        <v>0</v>
      </c>
      <c r="F37" s="100">
        <v>50</v>
      </c>
      <c r="G37" s="97">
        <f t="shared" si="2"/>
        <v>0</v>
      </c>
      <c r="H37" s="161"/>
      <c r="I37" s="98" t="s">
        <v>718</v>
      </c>
      <c r="J37" s="98" t="str">
        <f>VLOOKUP(I37,Presupuesto!$B$11:$C$566,2,0)</f>
        <v>SERVICIOS DE IMPRENTA PUBLIC.Y REPRODUCCION</v>
      </c>
      <c r="K37" s="98" t="str">
        <f>$K$36</f>
        <v>Gestión Tecnologías de Información y Comunicación</v>
      </c>
      <c r="L37" s="98" t="s">
        <v>412</v>
      </c>
    </row>
    <row r="38" spans="3:12">
      <c r="C38" s="99" t="s">
        <v>49</v>
      </c>
      <c r="D38" s="567"/>
      <c r="E38" s="200">
        <f>D36</f>
        <v>0</v>
      </c>
      <c r="F38" s="100">
        <v>150</v>
      </c>
      <c r="G38" s="97">
        <f t="shared" si="2"/>
        <v>0</v>
      </c>
      <c r="H38" s="161"/>
      <c r="I38" s="98" t="s">
        <v>793</v>
      </c>
      <c r="J38" s="98" t="str">
        <f>VLOOKUP(I38,Presupuesto!$B$11:$C$566,2,0)</f>
        <v>ALIMENTOS B EBIDAS PARA PERSONAS</v>
      </c>
      <c r="K38" s="98" t="str">
        <f t="shared" ref="K38:K45" si="3">$K$36</f>
        <v>Gestión Tecnologías de Información y Comunicación</v>
      </c>
      <c r="L38" s="98" t="s">
        <v>396</v>
      </c>
    </row>
    <row r="39" spans="3:12">
      <c r="C39" s="99" t="s">
        <v>50</v>
      </c>
      <c r="D39" s="567"/>
      <c r="E39" s="151">
        <v>0</v>
      </c>
      <c r="F39" s="118">
        <v>10000</v>
      </c>
      <c r="G39" s="97">
        <f t="shared" si="2"/>
        <v>0</v>
      </c>
      <c r="H39" s="161"/>
      <c r="I39" s="314" t="s">
        <v>300</v>
      </c>
      <c r="J39" s="98" t="str">
        <f>VLOOKUP(I39,Presupuesto!$B$11:$C$566,2,0)</f>
        <v>PASAJES (26100-00)</v>
      </c>
      <c r="K39" s="98" t="str">
        <f t="shared" si="3"/>
        <v>Gestión Tecnologías de Información y Comunicación</v>
      </c>
      <c r="L39" s="98" t="s">
        <v>412</v>
      </c>
    </row>
    <row r="40" spans="3:12">
      <c r="C40" s="99" t="s">
        <v>417</v>
      </c>
      <c r="D40" s="567"/>
      <c r="E40" s="151">
        <v>0</v>
      </c>
      <c r="F40" s="118">
        <v>250</v>
      </c>
      <c r="G40" s="97">
        <f t="shared" si="2"/>
        <v>0</v>
      </c>
      <c r="H40" s="161"/>
      <c r="I40" s="98" t="s">
        <v>822</v>
      </c>
      <c r="J40" s="98" t="str">
        <f>VLOOKUP(I40,Presupuesto!$B$11:$C$566,2,0)</f>
        <v>PRODUCTOS PAPEL Y CARTON</v>
      </c>
      <c r="K40" s="98" t="str">
        <f t="shared" si="3"/>
        <v>Gestión Tecnologías de Información y Comunicación</v>
      </c>
      <c r="L40" s="98" t="s">
        <v>412</v>
      </c>
    </row>
    <row r="41" spans="3:12">
      <c r="C41" s="99" t="s">
        <v>51</v>
      </c>
      <c r="D41" s="567"/>
      <c r="E41" s="200">
        <f>(D36*25)/500</f>
        <v>0</v>
      </c>
      <c r="F41" s="100">
        <v>85</v>
      </c>
      <c r="G41" s="97">
        <f t="shared" si="2"/>
        <v>0</v>
      </c>
      <c r="H41" s="161"/>
      <c r="I41" s="98" t="s">
        <v>822</v>
      </c>
      <c r="J41" s="98" t="str">
        <f>VLOOKUP(I41,Presupuesto!$B$11:$C$566,2,0)</f>
        <v>PRODUCTOS PAPEL Y CARTON</v>
      </c>
      <c r="K41" s="98" t="str">
        <f t="shared" si="3"/>
        <v>Gestión Tecnologías de Información y Comunicación</v>
      </c>
      <c r="L41" s="98" t="s">
        <v>412</v>
      </c>
    </row>
    <row r="42" spans="3:12">
      <c r="C42" s="99" t="s">
        <v>123</v>
      </c>
      <c r="D42" s="567"/>
      <c r="E42" s="200">
        <f>D36/12</f>
        <v>0</v>
      </c>
      <c r="F42" s="100">
        <v>36</v>
      </c>
      <c r="G42" s="97">
        <f t="shared" si="2"/>
        <v>0</v>
      </c>
      <c r="H42" s="161"/>
      <c r="I42" s="98" t="s">
        <v>943</v>
      </c>
      <c r="J42" s="98" t="str">
        <f>VLOOKUP(I42,Presupuesto!$B$11:$C$566,2,0)</f>
        <v>UTILES DE ESCRITORIO, OFICINA Y ENSE¥ANZA</v>
      </c>
      <c r="K42" s="98" t="str">
        <f t="shared" si="3"/>
        <v>Gestión Tecnologías de Información y Comunicación</v>
      </c>
      <c r="L42" s="98" t="s">
        <v>412</v>
      </c>
    </row>
    <row r="43" spans="3:12">
      <c r="C43" s="99" t="s">
        <v>34</v>
      </c>
      <c r="D43" s="567"/>
      <c r="E43" s="200">
        <f>D36/12</f>
        <v>0</v>
      </c>
      <c r="F43" s="100">
        <v>80</v>
      </c>
      <c r="G43" s="97">
        <f t="shared" si="2"/>
        <v>0</v>
      </c>
      <c r="H43" s="161"/>
      <c r="I43" s="98" t="s">
        <v>943</v>
      </c>
      <c r="J43" s="98" t="str">
        <f>VLOOKUP(I43,Presupuesto!$B$11:$C$566,2,0)</f>
        <v>UTILES DE ESCRITORIO, OFICINA Y ENSE¥ANZA</v>
      </c>
      <c r="K43" s="98" t="str">
        <f t="shared" si="3"/>
        <v>Gestión Tecnologías de Información y Comunicación</v>
      </c>
      <c r="L43" s="98" t="s">
        <v>412</v>
      </c>
    </row>
    <row r="44" spans="3:12">
      <c r="C44" s="109" t="s">
        <v>52</v>
      </c>
      <c r="D44" s="567"/>
      <c r="E44" s="210">
        <v>0</v>
      </c>
      <c r="F44" s="119">
        <v>25</v>
      </c>
      <c r="G44" s="97">
        <f t="shared" si="2"/>
        <v>0</v>
      </c>
      <c r="H44" s="161"/>
      <c r="I44" s="98" t="s">
        <v>943</v>
      </c>
      <c r="J44" s="98" t="str">
        <f>VLOOKUP(I44,Presupuesto!$B$11:$C$566,2,0)</f>
        <v>UTILES DE ESCRITORIO, OFICINA Y ENSE¥ANZA</v>
      </c>
      <c r="K44" s="98" t="str">
        <f t="shared" si="3"/>
        <v>Gestión Tecnologías de Información y Comunicación</v>
      </c>
      <c r="L44" s="98" t="s">
        <v>412</v>
      </c>
    </row>
    <row r="45" spans="3:12" ht="15.75" thickBot="1">
      <c r="C45" s="214" t="s">
        <v>430</v>
      </c>
      <c r="D45" s="215">
        <v>0</v>
      </c>
      <c r="E45" s="323">
        <v>0</v>
      </c>
      <c r="F45" s="104">
        <f>HLOOKUP(C45,$AH$2:$BU$3,2,0)</f>
        <v>1150</v>
      </c>
      <c r="G45" s="105">
        <f>D45*E45*F45</f>
        <v>0</v>
      </c>
      <c r="H45" s="324"/>
      <c r="I45" s="325" t="s">
        <v>301</v>
      </c>
      <c r="J45" s="106" t="str">
        <f>VLOOKUP(I45,Presupuesto!$B$11:$C$566,2,0)</f>
        <v>VIATICOS (26200-00)</v>
      </c>
      <c r="K45" s="326" t="str">
        <f t="shared" si="3"/>
        <v>Gestión Tecnologías de Información y Comunicación</v>
      </c>
      <c r="L45" s="326" t="s">
        <v>412</v>
      </c>
    </row>
    <row r="47" spans="3:12" ht="15.75" thickBot="1"/>
    <row r="48" spans="3:12" ht="15.75" thickBot="1">
      <c r="C48" s="29" t="s">
        <v>43</v>
      </c>
      <c r="D48" s="30">
        <f>SUM(G55:G64)</f>
        <v>0</v>
      </c>
      <c r="E48" s="93"/>
      <c r="F48" s="93"/>
      <c r="G48" s="93"/>
      <c r="H48" s="76"/>
      <c r="I48" s="76"/>
      <c r="J48" s="76"/>
      <c r="K48" s="112"/>
    </row>
    <row r="49" spans="3:12">
      <c r="C49" s="70"/>
      <c r="D49" s="31"/>
      <c r="E49" s="93"/>
      <c r="F49" s="93"/>
      <c r="G49" s="93"/>
      <c r="H49" s="76"/>
      <c r="I49" s="76"/>
      <c r="J49" s="76"/>
      <c r="K49" s="112"/>
    </row>
    <row r="50" spans="3:12">
      <c r="C50" s="70"/>
      <c r="D50" s="31"/>
      <c r="E50" s="93"/>
      <c r="F50" s="93"/>
      <c r="G50" s="93"/>
      <c r="H50" s="76"/>
      <c r="I50" s="76"/>
      <c r="J50" s="76"/>
      <c r="K50" s="112"/>
    </row>
    <row r="51" spans="3:12" ht="15.75">
      <c r="C51" s="202" t="s">
        <v>392</v>
      </c>
      <c r="D51" s="351"/>
      <c r="E51" s="93"/>
      <c r="F51" s="93"/>
      <c r="G51" s="93"/>
      <c r="H51" s="76"/>
      <c r="I51" s="76"/>
      <c r="J51" s="76"/>
      <c r="K51" s="112"/>
    </row>
    <row r="52" spans="3:12" ht="18.75">
      <c r="C52" s="208"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2" ht="15.75" thickBot="1">
      <c r="C53" s="70"/>
      <c r="D53" s="31"/>
      <c r="E53" s="93"/>
      <c r="F53" s="93"/>
      <c r="G53" s="93"/>
      <c r="H53" s="76"/>
      <c r="I53" s="76"/>
      <c r="J53" s="76"/>
      <c r="K53" s="112"/>
    </row>
    <row r="54" spans="3:12" ht="30.75" thickBot="1">
      <c r="C54" s="126" t="s">
        <v>44</v>
      </c>
      <c r="D54" s="129" t="s">
        <v>45</v>
      </c>
      <c r="E54" s="128" t="s">
        <v>55</v>
      </c>
      <c r="F54" s="128" t="s">
        <v>57</v>
      </c>
      <c r="G54" s="127" t="s">
        <v>27</v>
      </c>
      <c r="H54" s="133" t="s">
        <v>131</v>
      </c>
      <c r="I54" s="128" t="s">
        <v>46</v>
      </c>
      <c r="J54" s="128" t="s">
        <v>132</v>
      </c>
      <c r="K54" s="128" t="s">
        <v>410</v>
      </c>
      <c r="L54" s="128" t="s">
        <v>411</v>
      </c>
    </row>
    <row r="55" spans="3:12">
      <c r="C55" s="318" t="s">
        <v>47</v>
      </c>
      <c r="D55" s="566"/>
      <c r="E55" s="319"/>
      <c r="F55" s="115">
        <v>30000</v>
      </c>
      <c r="G55" s="320">
        <f t="shared" ref="G55:G63" si="4">E55*F55</f>
        <v>0</v>
      </c>
      <c r="H55" s="321"/>
      <c r="I55" s="116" t="s">
        <v>700</v>
      </c>
      <c r="J55" s="116" t="str">
        <f>VLOOKUP(I55,Presupuesto!$B$11:$C$566,2,0)</f>
        <v>SERVICIOS DE CAPACITACION.</v>
      </c>
      <c r="K55" s="322" t="s">
        <v>1504</v>
      </c>
      <c r="L55" s="116" t="s">
        <v>394</v>
      </c>
    </row>
    <row r="56" spans="3:12">
      <c r="C56" s="99" t="s">
        <v>48</v>
      </c>
      <c r="D56" s="567"/>
      <c r="E56" s="200">
        <f>D55</f>
        <v>0</v>
      </c>
      <c r="F56" s="100">
        <v>50</v>
      </c>
      <c r="G56" s="97">
        <f t="shared" si="4"/>
        <v>0</v>
      </c>
      <c r="H56" s="161"/>
      <c r="I56" s="98" t="s">
        <v>718</v>
      </c>
      <c r="J56" s="98" t="str">
        <f>VLOOKUP(I56,Presupuesto!$B$11:$C$566,2,0)</f>
        <v>SERVICIOS DE IMPRENTA PUBLIC.Y REPRODUCCION</v>
      </c>
      <c r="K56" s="98" t="str">
        <f>$K$55</f>
        <v>Gestión Tecnologías de Información y Comunicación</v>
      </c>
      <c r="L56" s="98" t="s">
        <v>412</v>
      </c>
    </row>
    <row r="57" spans="3:12">
      <c r="C57" s="99" t="s">
        <v>49</v>
      </c>
      <c r="D57" s="567"/>
      <c r="E57" s="200">
        <f>D55</f>
        <v>0</v>
      </c>
      <c r="F57" s="100">
        <v>150</v>
      </c>
      <c r="G57" s="97">
        <f t="shared" si="4"/>
        <v>0</v>
      </c>
      <c r="H57" s="161"/>
      <c r="I57" s="98" t="s">
        <v>793</v>
      </c>
      <c r="J57" s="98" t="str">
        <f>VLOOKUP(I57,Presupuesto!$B$11:$C$566,2,0)</f>
        <v>ALIMENTOS B EBIDAS PARA PERSONAS</v>
      </c>
      <c r="K57" s="98" t="str">
        <f>$K$55</f>
        <v>Gestión Tecnologías de Información y Comunicación</v>
      </c>
      <c r="L57" s="98" t="s">
        <v>396</v>
      </c>
    </row>
    <row r="58" spans="3:12">
      <c r="C58" s="99" t="s">
        <v>50</v>
      </c>
      <c r="D58" s="567"/>
      <c r="E58" s="151">
        <v>0</v>
      </c>
      <c r="F58" s="118">
        <v>10000</v>
      </c>
      <c r="G58" s="97">
        <f t="shared" si="4"/>
        <v>0</v>
      </c>
      <c r="H58" s="161"/>
      <c r="I58" s="314" t="s">
        <v>300</v>
      </c>
      <c r="J58" s="98" t="str">
        <f>VLOOKUP(I58,Presupuesto!$B$11:$C$566,2,0)</f>
        <v>PASAJES (26100-00)</v>
      </c>
      <c r="K58" s="98" t="str">
        <f>$K$55</f>
        <v>Gestión Tecnologías de Información y Comunicación</v>
      </c>
      <c r="L58" s="98" t="s">
        <v>412</v>
      </c>
    </row>
    <row r="59" spans="3:12">
      <c r="C59" s="99" t="s">
        <v>417</v>
      </c>
      <c r="D59" s="567"/>
      <c r="E59" s="151">
        <v>0</v>
      </c>
      <c r="F59" s="118">
        <v>250</v>
      </c>
      <c r="G59" s="97">
        <f t="shared" si="4"/>
        <v>0</v>
      </c>
      <c r="H59" s="161"/>
      <c r="I59" s="98" t="s">
        <v>822</v>
      </c>
      <c r="J59" s="98" t="str">
        <f>VLOOKUP(I59,Presupuesto!$B$11:$C$566,2,0)</f>
        <v>PRODUCTOS PAPEL Y CARTON</v>
      </c>
      <c r="K59" s="98" t="str">
        <f t="shared" ref="K59:K64" si="5">$K$55</f>
        <v>Gestión Tecnologías de Información y Comunicación</v>
      </c>
      <c r="L59" s="98" t="s">
        <v>412</v>
      </c>
    </row>
    <row r="60" spans="3:12">
      <c r="C60" s="99" t="s">
        <v>51</v>
      </c>
      <c r="D60" s="567"/>
      <c r="E60" s="200">
        <f>(D55*25)/500</f>
        <v>0</v>
      </c>
      <c r="F60" s="100">
        <v>85</v>
      </c>
      <c r="G60" s="97">
        <f t="shared" si="4"/>
        <v>0</v>
      </c>
      <c r="H60" s="161"/>
      <c r="I60" s="98" t="s">
        <v>822</v>
      </c>
      <c r="J60" s="98" t="str">
        <f>VLOOKUP(I60,Presupuesto!$B$11:$C$566,2,0)</f>
        <v>PRODUCTOS PAPEL Y CARTON</v>
      </c>
      <c r="K60" s="98" t="str">
        <f t="shared" si="5"/>
        <v>Gestión Tecnologías de Información y Comunicación</v>
      </c>
      <c r="L60" s="98" t="s">
        <v>412</v>
      </c>
    </row>
    <row r="61" spans="3:12">
      <c r="C61" s="99" t="s">
        <v>123</v>
      </c>
      <c r="D61" s="567"/>
      <c r="E61" s="200">
        <f>D55/12</f>
        <v>0</v>
      </c>
      <c r="F61" s="100">
        <v>36</v>
      </c>
      <c r="G61" s="97">
        <f t="shared" si="4"/>
        <v>0</v>
      </c>
      <c r="H61" s="161"/>
      <c r="I61" s="98" t="s">
        <v>943</v>
      </c>
      <c r="J61" s="98" t="str">
        <f>VLOOKUP(I61,Presupuesto!$B$11:$C$566,2,0)</f>
        <v>UTILES DE ESCRITORIO, OFICINA Y ENSE¥ANZA</v>
      </c>
      <c r="K61" s="98" t="str">
        <f t="shared" si="5"/>
        <v>Gestión Tecnologías de Información y Comunicación</v>
      </c>
      <c r="L61" s="98" t="s">
        <v>412</v>
      </c>
    </row>
    <row r="62" spans="3:12">
      <c r="C62" s="99" t="s">
        <v>34</v>
      </c>
      <c r="D62" s="567"/>
      <c r="E62" s="200">
        <f>D55/12</f>
        <v>0</v>
      </c>
      <c r="F62" s="100">
        <v>80</v>
      </c>
      <c r="G62" s="97">
        <f t="shared" si="4"/>
        <v>0</v>
      </c>
      <c r="H62" s="161"/>
      <c r="I62" s="98" t="s">
        <v>943</v>
      </c>
      <c r="J62" s="98" t="str">
        <f>VLOOKUP(I62,Presupuesto!$B$11:$C$566,2,0)</f>
        <v>UTILES DE ESCRITORIO, OFICINA Y ENSE¥ANZA</v>
      </c>
      <c r="K62" s="98" t="str">
        <f t="shared" si="5"/>
        <v>Gestión Tecnologías de Información y Comunicación</v>
      </c>
      <c r="L62" s="98" t="s">
        <v>412</v>
      </c>
    </row>
    <row r="63" spans="3:12">
      <c r="C63" s="109" t="s">
        <v>52</v>
      </c>
      <c r="D63" s="567"/>
      <c r="E63" s="210">
        <v>0</v>
      </c>
      <c r="F63" s="119">
        <v>25</v>
      </c>
      <c r="G63" s="97">
        <f t="shared" si="4"/>
        <v>0</v>
      </c>
      <c r="H63" s="161"/>
      <c r="I63" s="98" t="s">
        <v>943</v>
      </c>
      <c r="J63" s="98" t="str">
        <f>VLOOKUP(I63,Presupuesto!$B$11:$C$566,2,0)</f>
        <v>UTILES DE ESCRITORIO, OFICINA Y ENSE¥ANZA</v>
      </c>
      <c r="K63" s="98" t="str">
        <f t="shared" si="5"/>
        <v>Gestión Tecnologías de Información y Comunicación</v>
      </c>
      <c r="L63" s="98" t="s">
        <v>412</v>
      </c>
    </row>
    <row r="64" spans="3:12" ht="15.75" thickBot="1">
      <c r="C64" s="214" t="s">
        <v>430</v>
      </c>
      <c r="D64" s="215">
        <v>0</v>
      </c>
      <c r="E64" s="323">
        <v>0</v>
      </c>
      <c r="F64" s="104">
        <f>HLOOKUP(C64,$AH$2:$BU$3,2,0)</f>
        <v>1150</v>
      </c>
      <c r="G64" s="105">
        <f>D64*E64*F64</f>
        <v>0</v>
      </c>
      <c r="H64" s="324"/>
      <c r="I64" s="325" t="s">
        <v>301</v>
      </c>
      <c r="J64" s="106" t="str">
        <f>VLOOKUP(I64,Presupuesto!$B$11:$C$566,2,0)</f>
        <v>VIATICOS (26200-00)</v>
      </c>
      <c r="K64" s="326" t="str">
        <f t="shared" si="5"/>
        <v>Gestión Tecnologías de Información y Comunicación</v>
      </c>
      <c r="L64" s="326" t="s">
        <v>412</v>
      </c>
    </row>
    <row r="65" spans="3:12">
      <c r="C65" s="93"/>
      <c r="E65" s="112"/>
      <c r="F65" s="112"/>
      <c r="G65" s="112"/>
      <c r="H65" s="174"/>
      <c r="I65" s="112"/>
      <c r="J65" s="112"/>
      <c r="K65" s="112"/>
    </row>
    <row r="66" spans="3:12" ht="15.75" thickBot="1"/>
    <row r="67" spans="3:12" ht="15.75" thickBot="1">
      <c r="C67" s="29" t="s">
        <v>43</v>
      </c>
      <c r="D67" s="30">
        <f>SUM(G74:G83)</f>
        <v>0</v>
      </c>
      <c r="E67" s="93"/>
      <c r="F67" s="93"/>
      <c r="G67" s="93"/>
      <c r="H67" s="76"/>
      <c r="I67" s="76"/>
      <c r="J67" s="76"/>
      <c r="K67" s="112"/>
    </row>
    <row r="68" spans="3:12">
      <c r="C68" s="70"/>
      <c r="D68" s="31"/>
      <c r="E68" s="93"/>
      <c r="F68" s="93"/>
      <c r="G68" s="93"/>
      <c r="H68" s="76"/>
      <c r="I68" s="76"/>
      <c r="J68" s="76"/>
      <c r="K68" s="112"/>
    </row>
    <row r="69" spans="3:12">
      <c r="C69" s="70"/>
      <c r="D69" s="31"/>
      <c r="E69" s="93"/>
      <c r="F69" s="93"/>
      <c r="G69" s="93"/>
      <c r="H69" s="76"/>
      <c r="I69" s="76"/>
      <c r="J69" s="76"/>
      <c r="K69" s="112"/>
    </row>
    <row r="70" spans="3:12" ht="15.75">
      <c r="C70" s="202" t="s">
        <v>392</v>
      </c>
      <c r="D70" s="351"/>
      <c r="E70" s="93"/>
      <c r="F70" s="93"/>
      <c r="G70" s="93"/>
      <c r="H70" s="76"/>
      <c r="I70" s="76"/>
      <c r="J70" s="76"/>
      <c r="K70" s="112"/>
    </row>
    <row r="71" spans="3:12" ht="18.75">
      <c r="C71" s="208"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2" ht="15.75" thickBot="1">
      <c r="C72" s="70"/>
      <c r="D72" s="31"/>
      <c r="E72" s="93"/>
      <c r="F72" s="93"/>
      <c r="G72" s="93"/>
      <c r="H72" s="76"/>
      <c r="I72" s="76"/>
      <c r="J72" s="76"/>
      <c r="K72" s="112"/>
    </row>
    <row r="73" spans="3:12" ht="30.75" thickBot="1">
      <c r="C73" s="126" t="s">
        <v>44</v>
      </c>
      <c r="D73" s="129" t="s">
        <v>45</v>
      </c>
      <c r="E73" s="128" t="s">
        <v>55</v>
      </c>
      <c r="F73" s="128" t="s">
        <v>57</v>
      </c>
      <c r="G73" s="127" t="s">
        <v>27</v>
      </c>
      <c r="H73" s="133" t="s">
        <v>131</v>
      </c>
      <c r="I73" s="128" t="s">
        <v>46</v>
      </c>
      <c r="J73" s="128" t="s">
        <v>132</v>
      </c>
      <c r="K73" s="128" t="s">
        <v>410</v>
      </c>
      <c r="L73" s="128" t="s">
        <v>411</v>
      </c>
    </row>
    <row r="74" spans="3:12">
      <c r="C74" s="318" t="s">
        <v>47</v>
      </c>
      <c r="D74" s="566"/>
      <c r="E74" s="319"/>
      <c r="F74" s="115">
        <v>30000</v>
      </c>
      <c r="G74" s="320">
        <f t="shared" ref="G74:G82" si="6">E74*F74</f>
        <v>0</v>
      </c>
      <c r="H74" s="321"/>
      <c r="I74" s="116" t="s">
        <v>700</v>
      </c>
      <c r="J74" s="116" t="str">
        <f>VLOOKUP(I74,Presupuesto!$B$11:$C$566,2,0)</f>
        <v>SERVICIOS DE CAPACITACION.</v>
      </c>
      <c r="K74" s="322" t="s">
        <v>1504</v>
      </c>
      <c r="L74" s="116" t="s">
        <v>394</v>
      </c>
    </row>
    <row r="75" spans="3:12">
      <c r="C75" s="99" t="s">
        <v>48</v>
      </c>
      <c r="D75" s="567"/>
      <c r="E75" s="200">
        <f>D74</f>
        <v>0</v>
      </c>
      <c r="F75" s="100">
        <v>50</v>
      </c>
      <c r="G75" s="97">
        <f t="shared" si="6"/>
        <v>0</v>
      </c>
      <c r="H75" s="161"/>
      <c r="I75" s="98" t="s">
        <v>718</v>
      </c>
      <c r="J75" s="98" t="str">
        <f>VLOOKUP(I75,Presupuesto!$B$11:$C$566,2,0)</f>
        <v>SERVICIOS DE IMPRENTA PUBLIC.Y REPRODUCCION</v>
      </c>
      <c r="K75" s="98" t="str">
        <f>$K$74</f>
        <v>Gestión Tecnologías de Información y Comunicación</v>
      </c>
      <c r="L75" s="98" t="s">
        <v>412</v>
      </c>
    </row>
    <row r="76" spans="3:12">
      <c r="C76" s="99" t="s">
        <v>49</v>
      </c>
      <c r="D76" s="567"/>
      <c r="E76" s="200">
        <f>D74</f>
        <v>0</v>
      </c>
      <c r="F76" s="100">
        <v>150</v>
      </c>
      <c r="G76" s="97">
        <f t="shared" si="6"/>
        <v>0</v>
      </c>
      <c r="H76" s="161"/>
      <c r="I76" s="98" t="s">
        <v>793</v>
      </c>
      <c r="J76" s="98" t="str">
        <f>VLOOKUP(I76,Presupuesto!$B$11:$C$566,2,0)</f>
        <v>ALIMENTOS B EBIDAS PARA PERSONAS</v>
      </c>
      <c r="K76" s="98" t="str">
        <f t="shared" ref="K76:K83" si="7">$K$74</f>
        <v>Gestión Tecnologías de Información y Comunicación</v>
      </c>
      <c r="L76" s="98" t="s">
        <v>396</v>
      </c>
    </row>
    <row r="77" spans="3:12">
      <c r="C77" s="99" t="s">
        <v>50</v>
      </c>
      <c r="D77" s="567"/>
      <c r="E77" s="151">
        <v>0</v>
      </c>
      <c r="F77" s="118">
        <v>10000</v>
      </c>
      <c r="G77" s="97">
        <f t="shared" si="6"/>
        <v>0</v>
      </c>
      <c r="H77" s="161"/>
      <c r="I77" s="314" t="s">
        <v>300</v>
      </c>
      <c r="J77" s="98" t="str">
        <f>VLOOKUP(I77,Presupuesto!$B$11:$C$566,2,0)</f>
        <v>PASAJES (26100-00)</v>
      </c>
      <c r="K77" s="98" t="str">
        <f t="shared" si="7"/>
        <v>Gestión Tecnologías de Información y Comunicación</v>
      </c>
      <c r="L77" s="98" t="s">
        <v>412</v>
      </c>
    </row>
    <row r="78" spans="3:12">
      <c r="C78" s="99" t="s">
        <v>417</v>
      </c>
      <c r="D78" s="567"/>
      <c r="E78" s="151">
        <v>0</v>
      </c>
      <c r="F78" s="118">
        <v>250</v>
      </c>
      <c r="G78" s="97">
        <f t="shared" si="6"/>
        <v>0</v>
      </c>
      <c r="H78" s="161"/>
      <c r="I78" s="98" t="s">
        <v>822</v>
      </c>
      <c r="J78" s="98" t="str">
        <f>VLOOKUP(I78,Presupuesto!$B$11:$C$566,2,0)</f>
        <v>PRODUCTOS PAPEL Y CARTON</v>
      </c>
      <c r="K78" s="98" t="str">
        <f t="shared" si="7"/>
        <v>Gestión Tecnologías de Información y Comunicación</v>
      </c>
      <c r="L78" s="98" t="s">
        <v>412</v>
      </c>
    </row>
    <row r="79" spans="3:12">
      <c r="C79" s="99" t="s">
        <v>51</v>
      </c>
      <c r="D79" s="567"/>
      <c r="E79" s="200">
        <f>(D74*25)/500</f>
        <v>0</v>
      </c>
      <c r="F79" s="100">
        <v>85</v>
      </c>
      <c r="G79" s="97">
        <f t="shared" si="6"/>
        <v>0</v>
      </c>
      <c r="H79" s="161"/>
      <c r="I79" s="98" t="s">
        <v>822</v>
      </c>
      <c r="J79" s="98" t="str">
        <f>VLOOKUP(I79,Presupuesto!$B$11:$C$566,2,0)</f>
        <v>PRODUCTOS PAPEL Y CARTON</v>
      </c>
      <c r="K79" s="98" t="str">
        <f t="shared" si="7"/>
        <v>Gestión Tecnologías de Información y Comunicación</v>
      </c>
      <c r="L79" s="98" t="s">
        <v>412</v>
      </c>
    </row>
    <row r="80" spans="3:12">
      <c r="C80" s="99" t="s">
        <v>123</v>
      </c>
      <c r="D80" s="567"/>
      <c r="E80" s="200">
        <f>D74/12</f>
        <v>0</v>
      </c>
      <c r="F80" s="100">
        <v>36</v>
      </c>
      <c r="G80" s="97">
        <f t="shared" si="6"/>
        <v>0</v>
      </c>
      <c r="H80" s="161"/>
      <c r="I80" s="98" t="s">
        <v>943</v>
      </c>
      <c r="J80" s="98" t="str">
        <f>VLOOKUP(I80,Presupuesto!$B$11:$C$566,2,0)</f>
        <v>UTILES DE ESCRITORIO, OFICINA Y ENSE¥ANZA</v>
      </c>
      <c r="K80" s="98" t="str">
        <f t="shared" si="7"/>
        <v>Gestión Tecnologías de Información y Comunicación</v>
      </c>
      <c r="L80" s="98" t="s">
        <v>412</v>
      </c>
    </row>
    <row r="81" spans="3:12">
      <c r="C81" s="99" t="s">
        <v>34</v>
      </c>
      <c r="D81" s="567"/>
      <c r="E81" s="200">
        <f>D74/12</f>
        <v>0</v>
      </c>
      <c r="F81" s="100">
        <v>80</v>
      </c>
      <c r="G81" s="97">
        <f t="shared" si="6"/>
        <v>0</v>
      </c>
      <c r="H81" s="161"/>
      <c r="I81" s="98" t="s">
        <v>943</v>
      </c>
      <c r="J81" s="98" t="str">
        <f>VLOOKUP(I81,Presupuesto!$B$11:$C$566,2,0)</f>
        <v>UTILES DE ESCRITORIO, OFICINA Y ENSE¥ANZA</v>
      </c>
      <c r="K81" s="98" t="str">
        <f t="shared" si="7"/>
        <v>Gestión Tecnologías de Información y Comunicación</v>
      </c>
      <c r="L81" s="98" t="s">
        <v>412</v>
      </c>
    </row>
    <row r="82" spans="3:12">
      <c r="C82" s="109" t="s">
        <v>52</v>
      </c>
      <c r="D82" s="567"/>
      <c r="E82" s="210">
        <v>0</v>
      </c>
      <c r="F82" s="119">
        <v>25</v>
      </c>
      <c r="G82" s="97">
        <f t="shared" si="6"/>
        <v>0</v>
      </c>
      <c r="H82" s="161"/>
      <c r="I82" s="98" t="s">
        <v>943</v>
      </c>
      <c r="J82" s="98" t="str">
        <f>VLOOKUP(I82,Presupuesto!$B$11:$C$566,2,0)</f>
        <v>UTILES DE ESCRITORIO, OFICINA Y ENSE¥ANZA</v>
      </c>
      <c r="K82" s="98" t="str">
        <f t="shared" si="7"/>
        <v>Gestión Tecnologías de Información y Comunicación</v>
      </c>
      <c r="L82" s="98" t="s">
        <v>412</v>
      </c>
    </row>
    <row r="83" spans="3:12" ht="15.75" thickBot="1">
      <c r="C83" s="214" t="s">
        <v>430</v>
      </c>
      <c r="D83" s="215">
        <v>0</v>
      </c>
      <c r="E83" s="323">
        <v>0</v>
      </c>
      <c r="F83" s="104">
        <f>HLOOKUP(C83,$AH$2:$BU$3,2,0)</f>
        <v>1150</v>
      </c>
      <c r="G83" s="105">
        <f>D83*E83*F83</f>
        <v>0</v>
      </c>
      <c r="H83" s="324"/>
      <c r="I83" s="325" t="s">
        <v>301</v>
      </c>
      <c r="J83" s="106" t="str">
        <f>VLOOKUP(I83,Presupuesto!$B$11:$C$566,2,0)</f>
        <v>VIATICOS (26200-00)</v>
      </c>
      <c r="K83" s="326" t="str">
        <f t="shared" si="7"/>
        <v>Gestión Tecnologías de Información y Comunicación</v>
      </c>
      <c r="L83" s="326" t="s">
        <v>412</v>
      </c>
    </row>
    <row r="85" spans="3:12" ht="15.75" thickBot="1"/>
    <row r="86" spans="3:12" ht="15.75" thickBot="1">
      <c r="C86" s="29" t="s">
        <v>43</v>
      </c>
      <c r="D86" s="30">
        <f>SUM(G93:G102)</f>
        <v>0</v>
      </c>
      <c r="E86" s="93"/>
      <c r="F86" s="93"/>
      <c r="G86" s="93"/>
      <c r="H86" s="76"/>
      <c r="I86" s="76"/>
      <c r="J86" s="76"/>
      <c r="K86" s="112"/>
    </row>
    <row r="87" spans="3:12">
      <c r="C87" s="70"/>
      <c r="D87" s="31"/>
      <c r="E87" s="93"/>
      <c r="F87" s="93"/>
      <c r="G87" s="93"/>
      <c r="H87" s="76"/>
      <c r="I87" s="76"/>
      <c r="J87" s="76"/>
      <c r="K87" s="112"/>
    </row>
    <row r="88" spans="3:12">
      <c r="C88" s="70"/>
      <c r="D88" s="31"/>
      <c r="E88" s="93"/>
      <c r="F88" s="93"/>
      <c r="G88" s="93"/>
      <c r="H88" s="76"/>
      <c r="I88" s="76"/>
      <c r="J88" s="76"/>
      <c r="K88" s="112"/>
    </row>
    <row r="89" spans="3:12" ht="15.75">
      <c r="C89" s="202" t="s">
        <v>392</v>
      </c>
      <c r="D89" s="351"/>
      <c r="E89" s="93"/>
      <c r="F89" s="93"/>
      <c r="G89" s="93"/>
      <c r="H89" s="76"/>
      <c r="I89" s="76"/>
      <c r="J89" s="76"/>
      <c r="K89" s="112"/>
    </row>
    <row r="90" spans="3:12" ht="18.75">
      <c r="C90" s="208"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2" ht="15.75" thickBot="1">
      <c r="C91" s="70"/>
      <c r="D91" s="31"/>
      <c r="E91" s="93"/>
      <c r="F91" s="93"/>
      <c r="G91" s="93"/>
      <c r="H91" s="76"/>
      <c r="I91" s="76"/>
      <c r="J91" s="76"/>
      <c r="K91" s="112"/>
    </row>
    <row r="92" spans="3:12" ht="30.75" thickBot="1">
      <c r="C92" s="126" t="s">
        <v>44</v>
      </c>
      <c r="D92" s="129" t="s">
        <v>45</v>
      </c>
      <c r="E92" s="128" t="s">
        <v>55</v>
      </c>
      <c r="F92" s="128" t="s">
        <v>57</v>
      </c>
      <c r="G92" s="127" t="s">
        <v>27</v>
      </c>
      <c r="H92" s="133" t="s">
        <v>131</v>
      </c>
      <c r="I92" s="128" t="s">
        <v>46</v>
      </c>
      <c r="J92" s="128" t="s">
        <v>132</v>
      </c>
      <c r="K92" s="128" t="s">
        <v>410</v>
      </c>
      <c r="L92" s="128" t="s">
        <v>411</v>
      </c>
    </row>
    <row r="93" spans="3:12">
      <c r="C93" s="318" t="s">
        <v>47</v>
      </c>
      <c r="D93" s="566"/>
      <c r="E93" s="319"/>
      <c r="F93" s="115">
        <v>30000</v>
      </c>
      <c r="G93" s="320">
        <f t="shared" ref="G93:G101" si="8">E93*F93</f>
        <v>0</v>
      </c>
      <c r="H93" s="321"/>
      <c r="I93" s="116" t="s">
        <v>700</v>
      </c>
      <c r="J93" s="116" t="str">
        <f>VLOOKUP(I93,Presupuesto!$B$11:$C$566,2,0)</f>
        <v>SERVICIOS DE CAPACITACION.</v>
      </c>
      <c r="K93" s="322" t="s">
        <v>1504</v>
      </c>
      <c r="L93" s="116" t="s">
        <v>394</v>
      </c>
    </row>
    <row r="94" spans="3:12">
      <c r="C94" s="99" t="s">
        <v>48</v>
      </c>
      <c r="D94" s="567"/>
      <c r="E94" s="200">
        <f>D93</f>
        <v>0</v>
      </c>
      <c r="F94" s="100">
        <v>50</v>
      </c>
      <c r="G94" s="97">
        <f t="shared" si="8"/>
        <v>0</v>
      </c>
      <c r="H94" s="161"/>
      <c r="I94" s="98" t="s">
        <v>718</v>
      </c>
      <c r="J94" s="98" t="str">
        <f>VLOOKUP(I94,Presupuesto!$B$11:$C$566,2,0)</f>
        <v>SERVICIOS DE IMPRENTA PUBLIC.Y REPRODUCCION</v>
      </c>
      <c r="K94" s="98" t="str">
        <f>$K$93</f>
        <v>Gestión Tecnologías de Información y Comunicación</v>
      </c>
      <c r="L94" s="98" t="s">
        <v>412</v>
      </c>
    </row>
    <row r="95" spans="3:12">
      <c r="C95" s="99" t="s">
        <v>49</v>
      </c>
      <c r="D95" s="567"/>
      <c r="E95" s="200">
        <f>D93</f>
        <v>0</v>
      </c>
      <c r="F95" s="100">
        <v>150</v>
      </c>
      <c r="G95" s="97">
        <f t="shared" si="8"/>
        <v>0</v>
      </c>
      <c r="H95" s="161"/>
      <c r="I95" s="98" t="s">
        <v>793</v>
      </c>
      <c r="J95" s="98" t="str">
        <f>VLOOKUP(I95,Presupuesto!$B$11:$C$566,2,0)</f>
        <v>ALIMENTOS B EBIDAS PARA PERSONAS</v>
      </c>
      <c r="K95" s="98" t="str">
        <f t="shared" ref="K95:K102" si="9">$K$93</f>
        <v>Gestión Tecnologías de Información y Comunicación</v>
      </c>
      <c r="L95" s="98" t="s">
        <v>396</v>
      </c>
    </row>
    <row r="96" spans="3:12">
      <c r="C96" s="99" t="s">
        <v>50</v>
      </c>
      <c r="D96" s="567"/>
      <c r="E96" s="151">
        <v>0</v>
      </c>
      <c r="F96" s="118">
        <v>10000</v>
      </c>
      <c r="G96" s="97">
        <f t="shared" si="8"/>
        <v>0</v>
      </c>
      <c r="H96" s="161"/>
      <c r="I96" s="314" t="s">
        <v>300</v>
      </c>
      <c r="J96" s="98" t="str">
        <f>VLOOKUP(I96,Presupuesto!$B$11:$C$566,2,0)</f>
        <v>PASAJES (26100-00)</v>
      </c>
      <c r="K96" s="98" t="str">
        <f t="shared" si="9"/>
        <v>Gestión Tecnologías de Información y Comunicación</v>
      </c>
      <c r="L96" s="98" t="s">
        <v>412</v>
      </c>
    </row>
    <row r="97" spans="3:12">
      <c r="C97" s="99" t="s">
        <v>417</v>
      </c>
      <c r="D97" s="567"/>
      <c r="E97" s="151">
        <v>0</v>
      </c>
      <c r="F97" s="118">
        <v>250</v>
      </c>
      <c r="G97" s="97">
        <f t="shared" si="8"/>
        <v>0</v>
      </c>
      <c r="H97" s="161"/>
      <c r="I97" s="98" t="s">
        <v>822</v>
      </c>
      <c r="J97" s="98" t="str">
        <f>VLOOKUP(I97,Presupuesto!$B$11:$C$566,2,0)</f>
        <v>PRODUCTOS PAPEL Y CARTON</v>
      </c>
      <c r="K97" s="98" t="str">
        <f t="shared" si="9"/>
        <v>Gestión Tecnologías de Información y Comunicación</v>
      </c>
      <c r="L97" s="98" t="s">
        <v>412</v>
      </c>
    </row>
    <row r="98" spans="3:12">
      <c r="C98" s="99" t="s">
        <v>51</v>
      </c>
      <c r="D98" s="567"/>
      <c r="E98" s="200">
        <f>(D93*25)/500</f>
        <v>0</v>
      </c>
      <c r="F98" s="100">
        <v>85</v>
      </c>
      <c r="G98" s="97">
        <f t="shared" si="8"/>
        <v>0</v>
      </c>
      <c r="H98" s="161"/>
      <c r="I98" s="98" t="s">
        <v>822</v>
      </c>
      <c r="J98" s="98" t="str">
        <f>VLOOKUP(I98,Presupuesto!$B$11:$C$566,2,0)</f>
        <v>PRODUCTOS PAPEL Y CARTON</v>
      </c>
      <c r="K98" s="98" t="str">
        <f t="shared" si="9"/>
        <v>Gestión Tecnologías de Información y Comunicación</v>
      </c>
      <c r="L98" s="98" t="s">
        <v>412</v>
      </c>
    </row>
    <row r="99" spans="3:12">
      <c r="C99" s="99" t="s">
        <v>123</v>
      </c>
      <c r="D99" s="567"/>
      <c r="E99" s="200">
        <f>D93/12</f>
        <v>0</v>
      </c>
      <c r="F99" s="100">
        <v>36</v>
      </c>
      <c r="G99" s="97">
        <f t="shared" si="8"/>
        <v>0</v>
      </c>
      <c r="H99" s="161"/>
      <c r="I99" s="98" t="s">
        <v>943</v>
      </c>
      <c r="J99" s="98" t="str">
        <f>VLOOKUP(I99,Presupuesto!$B$11:$C$566,2,0)</f>
        <v>UTILES DE ESCRITORIO, OFICINA Y ENSE¥ANZA</v>
      </c>
      <c r="K99" s="98" t="str">
        <f t="shared" si="9"/>
        <v>Gestión Tecnologías de Información y Comunicación</v>
      </c>
      <c r="L99" s="98" t="s">
        <v>412</v>
      </c>
    </row>
    <row r="100" spans="3:12">
      <c r="C100" s="99" t="s">
        <v>34</v>
      </c>
      <c r="D100" s="567"/>
      <c r="E100" s="200">
        <f>D93/12</f>
        <v>0</v>
      </c>
      <c r="F100" s="100">
        <v>80</v>
      </c>
      <c r="G100" s="97">
        <f t="shared" si="8"/>
        <v>0</v>
      </c>
      <c r="H100" s="161"/>
      <c r="I100" s="98" t="s">
        <v>943</v>
      </c>
      <c r="J100" s="98" t="str">
        <f>VLOOKUP(I100,Presupuesto!$B$11:$C$566,2,0)</f>
        <v>UTILES DE ESCRITORIO, OFICINA Y ENSE¥ANZA</v>
      </c>
      <c r="K100" s="98" t="str">
        <f t="shared" si="9"/>
        <v>Gestión Tecnologías de Información y Comunicación</v>
      </c>
      <c r="L100" s="98" t="s">
        <v>412</v>
      </c>
    </row>
    <row r="101" spans="3:12">
      <c r="C101" s="109" t="s">
        <v>52</v>
      </c>
      <c r="D101" s="567"/>
      <c r="E101" s="210">
        <v>0</v>
      </c>
      <c r="F101" s="119">
        <v>25</v>
      </c>
      <c r="G101" s="97">
        <f t="shared" si="8"/>
        <v>0</v>
      </c>
      <c r="H101" s="161"/>
      <c r="I101" s="98" t="s">
        <v>943</v>
      </c>
      <c r="J101" s="98" t="str">
        <f>VLOOKUP(I101,Presupuesto!$B$11:$C$566,2,0)</f>
        <v>UTILES DE ESCRITORIO, OFICINA Y ENSE¥ANZA</v>
      </c>
      <c r="K101" s="98" t="str">
        <f t="shared" si="9"/>
        <v>Gestión Tecnologías de Información y Comunicación</v>
      </c>
      <c r="L101" s="98" t="s">
        <v>412</v>
      </c>
    </row>
    <row r="102" spans="3:12" ht="15.75" thickBot="1">
      <c r="C102" s="214" t="s">
        <v>430</v>
      </c>
      <c r="D102" s="215">
        <v>0</v>
      </c>
      <c r="E102" s="323">
        <v>0</v>
      </c>
      <c r="F102" s="104">
        <f>HLOOKUP(C102,$AH$2:$BU$3,2,0)</f>
        <v>1150</v>
      </c>
      <c r="G102" s="105">
        <f>D102*E102*F102</f>
        <v>0</v>
      </c>
      <c r="H102" s="324"/>
      <c r="I102" s="325" t="s">
        <v>301</v>
      </c>
      <c r="J102" s="106" t="str">
        <f>VLOOKUP(I102,Presupuesto!$B$11:$C$566,2,0)</f>
        <v>VIATICOS (26200-00)</v>
      </c>
      <c r="K102" s="326" t="str">
        <f t="shared" si="9"/>
        <v>Gestión Tecnologías de Información y Comunicación</v>
      </c>
      <c r="L102" s="326" t="s">
        <v>412</v>
      </c>
    </row>
    <row r="103" spans="3:12">
      <c r="C103" s="93"/>
      <c r="E103" s="112"/>
      <c r="F103" s="112"/>
      <c r="G103" s="112"/>
      <c r="H103" s="174"/>
      <c r="I103" s="112"/>
      <c r="J103" s="112"/>
      <c r="K103" s="112"/>
    </row>
    <row r="104" spans="3:12" ht="15.75" thickBot="1"/>
    <row r="105" spans="3:12" ht="15.75" thickBot="1">
      <c r="C105" s="29" t="s">
        <v>43</v>
      </c>
      <c r="D105" s="30">
        <f>SUM(G112:G121)</f>
        <v>0</v>
      </c>
      <c r="E105" s="93"/>
      <c r="F105" s="93"/>
      <c r="G105" s="93"/>
      <c r="H105" s="76"/>
      <c r="I105" s="76"/>
      <c r="J105" s="76"/>
      <c r="K105" s="112"/>
    </row>
    <row r="106" spans="3:12">
      <c r="C106" s="70"/>
      <c r="D106" s="31"/>
      <c r="E106" s="93"/>
      <c r="F106" s="93"/>
      <c r="G106" s="93"/>
      <c r="H106" s="76"/>
      <c r="I106" s="76"/>
      <c r="J106" s="76"/>
      <c r="K106" s="112"/>
    </row>
    <row r="107" spans="3:12">
      <c r="C107" s="70"/>
      <c r="D107" s="31"/>
      <c r="E107" s="93"/>
      <c r="F107" s="93"/>
      <c r="G107" s="93"/>
      <c r="H107" s="76"/>
      <c r="I107" s="76"/>
      <c r="J107" s="76"/>
      <c r="K107" s="112"/>
    </row>
    <row r="108" spans="3:12" ht="15.75">
      <c r="C108" s="202" t="s">
        <v>392</v>
      </c>
      <c r="D108" s="351"/>
      <c r="E108" s="93"/>
      <c r="F108" s="93"/>
      <c r="G108" s="93"/>
      <c r="H108" s="76"/>
      <c r="I108" s="76"/>
      <c r="J108" s="76"/>
      <c r="K108" s="112"/>
    </row>
    <row r="109" spans="3:12" ht="18.75">
      <c r="C109" s="208"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2" ht="15.75" thickBot="1">
      <c r="C110" s="70"/>
      <c r="D110" s="31"/>
      <c r="E110" s="93"/>
      <c r="F110" s="93"/>
      <c r="G110" s="93"/>
      <c r="H110" s="76"/>
      <c r="I110" s="76"/>
      <c r="J110" s="76"/>
      <c r="K110" s="112"/>
    </row>
    <row r="111" spans="3:12" ht="30.75" thickBot="1">
      <c r="C111" s="126" t="s">
        <v>44</v>
      </c>
      <c r="D111" s="129" t="s">
        <v>45</v>
      </c>
      <c r="E111" s="128" t="s">
        <v>55</v>
      </c>
      <c r="F111" s="128" t="s">
        <v>57</v>
      </c>
      <c r="G111" s="127" t="s">
        <v>27</v>
      </c>
      <c r="H111" s="133" t="s">
        <v>131</v>
      </c>
      <c r="I111" s="128" t="s">
        <v>46</v>
      </c>
      <c r="J111" s="128" t="s">
        <v>132</v>
      </c>
      <c r="K111" s="128" t="s">
        <v>410</v>
      </c>
      <c r="L111" s="128" t="s">
        <v>411</v>
      </c>
    </row>
    <row r="112" spans="3:12">
      <c r="C112" s="318" t="s">
        <v>47</v>
      </c>
      <c r="D112" s="566"/>
      <c r="E112" s="319"/>
      <c r="F112" s="115">
        <v>30000</v>
      </c>
      <c r="G112" s="320">
        <f t="shared" ref="G112:G120" si="10">E112*F112</f>
        <v>0</v>
      </c>
      <c r="H112" s="321"/>
      <c r="I112" s="116" t="s">
        <v>700</v>
      </c>
      <c r="J112" s="116" t="str">
        <f>VLOOKUP(I112,Presupuesto!$B$11:$C$566,2,0)</f>
        <v>SERVICIOS DE CAPACITACION.</v>
      </c>
      <c r="K112" s="322" t="s">
        <v>1504</v>
      </c>
      <c r="L112" s="116" t="s">
        <v>394</v>
      </c>
    </row>
    <row r="113" spans="3:12">
      <c r="C113" s="99" t="s">
        <v>48</v>
      </c>
      <c r="D113" s="567"/>
      <c r="E113" s="200">
        <f>D112</f>
        <v>0</v>
      </c>
      <c r="F113" s="100">
        <v>50</v>
      </c>
      <c r="G113" s="97">
        <f t="shared" si="10"/>
        <v>0</v>
      </c>
      <c r="H113" s="161"/>
      <c r="I113" s="98" t="s">
        <v>718</v>
      </c>
      <c r="J113" s="98" t="str">
        <f>VLOOKUP(I113,Presupuesto!$B$11:$C$566,2,0)</f>
        <v>SERVICIOS DE IMPRENTA PUBLIC.Y REPRODUCCION</v>
      </c>
      <c r="K113" s="98" t="str">
        <f>$K$112</f>
        <v>Gestión Tecnologías de Información y Comunicación</v>
      </c>
      <c r="L113" s="98" t="s">
        <v>412</v>
      </c>
    </row>
    <row r="114" spans="3:12">
      <c r="C114" s="99" t="s">
        <v>49</v>
      </c>
      <c r="D114" s="567"/>
      <c r="E114" s="200">
        <f>D112</f>
        <v>0</v>
      </c>
      <c r="F114" s="100">
        <v>150</v>
      </c>
      <c r="G114" s="97">
        <f t="shared" si="10"/>
        <v>0</v>
      </c>
      <c r="H114" s="161"/>
      <c r="I114" s="98" t="s">
        <v>793</v>
      </c>
      <c r="J114" s="98" t="str">
        <f>VLOOKUP(I114,Presupuesto!$B$11:$C$566,2,0)</f>
        <v>ALIMENTOS B EBIDAS PARA PERSONAS</v>
      </c>
      <c r="K114" s="98" t="str">
        <f t="shared" ref="K114:K121" si="11">$K$112</f>
        <v>Gestión Tecnologías de Información y Comunicación</v>
      </c>
      <c r="L114" s="98" t="s">
        <v>396</v>
      </c>
    </row>
    <row r="115" spans="3:12">
      <c r="C115" s="99" t="s">
        <v>50</v>
      </c>
      <c r="D115" s="567"/>
      <c r="E115" s="151">
        <v>0</v>
      </c>
      <c r="F115" s="118">
        <v>10000</v>
      </c>
      <c r="G115" s="97">
        <f t="shared" si="10"/>
        <v>0</v>
      </c>
      <c r="H115" s="161"/>
      <c r="I115" s="314" t="s">
        <v>300</v>
      </c>
      <c r="J115" s="98" t="str">
        <f>VLOOKUP(I115,Presupuesto!$B$11:$C$566,2,0)</f>
        <v>PASAJES (26100-00)</v>
      </c>
      <c r="K115" s="98" t="str">
        <f t="shared" si="11"/>
        <v>Gestión Tecnologías de Información y Comunicación</v>
      </c>
      <c r="L115" s="98" t="s">
        <v>412</v>
      </c>
    </row>
    <row r="116" spans="3:12">
      <c r="C116" s="99" t="s">
        <v>417</v>
      </c>
      <c r="D116" s="567"/>
      <c r="E116" s="151">
        <v>0</v>
      </c>
      <c r="F116" s="118">
        <v>250</v>
      </c>
      <c r="G116" s="97">
        <f t="shared" si="10"/>
        <v>0</v>
      </c>
      <c r="H116" s="161"/>
      <c r="I116" s="98" t="s">
        <v>822</v>
      </c>
      <c r="J116" s="98" t="str">
        <f>VLOOKUP(I116,Presupuesto!$B$11:$C$566,2,0)</f>
        <v>PRODUCTOS PAPEL Y CARTON</v>
      </c>
      <c r="K116" s="98" t="str">
        <f t="shared" si="11"/>
        <v>Gestión Tecnologías de Información y Comunicación</v>
      </c>
      <c r="L116" s="98" t="s">
        <v>412</v>
      </c>
    </row>
    <row r="117" spans="3:12">
      <c r="C117" s="99" t="s">
        <v>51</v>
      </c>
      <c r="D117" s="567"/>
      <c r="E117" s="200">
        <f>(D112*25)/500</f>
        <v>0</v>
      </c>
      <c r="F117" s="100">
        <v>85</v>
      </c>
      <c r="G117" s="97">
        <f t="shared" si="10"/>
        <v>0</v>
      </c>
      <c r="H117" s="161"/>
      <c r="I117" s="98" t="s">
        <v>822</v>
      </c>
      <c r="J117" s="98" t="str">
        <f>VLOOKUP(I117,Presupuesto!$B$11:$C$566,2,0)</f>
        <v>PRODUCTOS PAPEL Y CARTON</v>
      </c>
      <c r="K117" s="98" t="str">
        <f t="shared" si="11"/>
        <v>Gestión Tecnologías de Información y Comunicación</v>
      </c>
      <c r="L117" s="98" t="s">
        <v>412</v>
      </c>
    </row>
    <row r="118" spans="3:12">
      <c r="C118" s="99" t="s">
        <v>123</v>
      </c>
      <c r="D118" s="567"/>
      <c r="E118" s="200">
        <f>D112/12</f>
        <v>0</v>
      </c>
      <c r="F118" s="100">
        <v>36</v>
      </c>
      <c r="G118" s="97">
        <f t="shared" si="10"/>
        <v>0</v>
      </c>
      <c r="H118" s="161"/>
      <c r="I118" s="98" t="s">
        <v>943</v>
      </c>
      <c r="J118" s="98" t="str">
        <f>VLOOKUP(I118,Presupuesto!$B$11:$C$566,2,0)</f>
        <v>UTILES DE ESCRITORIO, OFICINA Y ENSE¥ANZA</v>
      </c>
      <c r="K118" s="98" t="str">
        <f t="shared" si="11"/>
        <v>Gestión Tecnologías de Información y Comunicación</v>
      </c>
      <c r="L118" s="98" t="s">
        <v>412</v>
      </c>
    </row>
    <row r="119" spans="3:12">
      <c r="C119" s="99" t="s">
        <v>34</v>
      </c>
      <c r="D119" s="567"/>
      <c r="E119" s="200">
        <f>D112/12</f>
        <v>0</v>
      </c>
      <c r="F119" s="100">
        <v>80</v>
      </c>
      <c r="G119" s="97">
        <f t="shared" si="10"/>
        <v>0</v>
      </c>
      <c r="H119" s="161"/>
      <c r="I119" s="98" t="s">
        <v>943</v>
      </c>
      <c r="J119" s="98" t="str">
        <f>VLOOKUP(I119,Presupuesto!$B$11:$C$566,2,0)</f>
        <v>UTILES DE ESCRITORIO, OFICINA Y ENSE¥ANZA</v>
      </c>
      <c r="K119" s="98" t="str">
        <f t="shared" si="11"/>
        <v>Gestión Tecnologías de Información y Comunicación</v>
      </c>
      <c r="L119" s="98" t="s">
        <v>412</v>
      </c>
    </row>
    <row r="120" spans="3:12">
      <c r="C120" s="109" t="s">
        <v>52</v>
      </c>
      <c r="D120" s="567"/>
      <c r="E120" s="210">
        <v>0</v>
      </c>
      <c r="F120" s="119">
        <v>25</v>
      </c>
      <c r="G120" s="97">
        <f t="shared" si="10"/>
        <v>0</v>
      </c>
      <c r="H120" s="161"/>
      <c r="I120" s="98" t="s">
        <v>943</v>
      </c>
      <c r="J120" s="98" t="str">
        <f>VLOOKUP(I120,Presupuesto!$B$11:$C$566,2,0)</f>
        <v>UTILES DE ESCRITORIO, OFICINA Y ENSE¥ANZA</v>
      </c>
      <c r="K120" s="98" t="str">
        <f t="shared" si="11"/>
        <v>Gestión Tecnologías de Información y Comunicación</v>
      </c>
      <c r="L120" s="98" t="s">
        <v>412</v>
      </c>
    </row>
    <row r="121" spans="3:12" ht="15.75" thickBot="1">
      <c r="C121" s="214" t="s">
        <v>430</v>
      </c>
      <c r="D121" s="215">
        <v>0</v>
      </c>
      <c r="E121" s="323">
        <v>0</v>
      </c>
      <c r="F121" s="104">
        <f>HLOOKUP(C121,$AH$2:$BU$3,2,0)</f>
        <v>1150</v>
      </c>
      <c r="G121" s="105">
        <f>D121*E121*F121</f>
        <v>0</v>
      </c>
      <c r="H121" s="324"/>
      <c r="I121" s="325" t="s">
        <v>301</v>
      </c>
      <c r="J121" s="106" t="str">
        <f>VLOOKUP(I121,Presupuesto!$B$11:$C$566,2,0)</f>
        <v>VIATICOS (26200-00)</v>
      </c>
      <c r="K121" s="326" t="str">
        <f t="shared" si="11"/>
        <v>Gestión Tecnologías de Información y Comunicación</v>
      </c>
      <c r="L121" s="326" t="s">
        <v>412</v>
      </c>
    </row>
    <row r="123" spans="3:12" ht="15.75" thickBot="1"/>
    <row r="124" spans="3:12" ht="15.75" thickBot="1">
      <c r="C124" s="29" t="s">
        <v>43</v>
      </c>
      <c r="D124" s="30">
        <f>SUM(G131:G140)</f>
        <v>0</v>
      </c>
      <c r="E124" s="93"/>
      <c r="F124" s="93"/>
      <c r="G124" s="93"/>
      <c r="H124" s="76"/>
      <c r="I124" s="76"/>
      <c r="J124" s="76"/>
      <c r="K124" s="112"/>
    </row>
    <row r="125" spans="3:12">
      <c r="C125" s="70"/>
      <c r="D125" s="31"/>
      <c r="E125" s="93"/>
      <c r="F125" s="93"/>
      <c r="G125" s="93"/>
      <c r="H125" s="76"/>
      <c r="I125" s="76"/>
      <c r="J125" s="76"/>
      <c r="K125" s="112"/>
    </row>
    <row r="126" spans="3:12">
      <c r="C126" s="70"/>
      <c r="D126" s="31"/>
      <c r="E126" s="93"/>
      <c r="F126" s="93"/>
      <c r="G126" s="93"/>
      <c r="H126" s="76"/>
      <c r="I126" s="76"/>
      <c r="J126" s="76"/>
      <c r="K126" s="112"/>
    </row>
    <row r="127" spans="3:12" ht="15.75">
      <c r="C127" s="202" t="s">
        <v>392</v>
      </c>
      <c r="D127" s="351"/>
      <c r="E127" s="93"/>
      <c r="F127" s="93"/>
      <c r="G127" s="93"/>
      <c r="H127" s="76"/>
      <c r="I127" s="76"/>
      <c r="J127" s="76"/>
      <c r="K127" s="112"/>
    </row>
    <row r="128" spans="3:12" ht="18.75">
      <c r="C128" s="208"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2" ht="15.75" thickBot="1">
      <c r="C129" s="70"/>
      <c r="D129" s="31"/>
      <c r="E129" s="93"/>
      <c r="F129" s="93"/>
      <c r="G129" s="93"/>
      <c r="H129" s="76"/>
      <c r="I129" s="76"/>
      <c r="J129" s="76"/>
      <c r="K129" s="112"/>
    </row>
    <row r="130" spans="3:12" ht="30.75" thickBot="1">
      <c r="C130" s="126" t="s">
        <v>44</v>
      </c>
      <c r="D130" s="129" t="s">
        <v>45</v>
      </c>
      <c r="E130" s="128" t="s">
        <v>55</v>
      </c>
      <c r="F130" s="128" t="s">
        <v>57</v>
      </c>
      <c r="G130" s="127" t="s">
        <v>27</v>
      </c>
      <c r="H130" s="133" t="s">
        <v>131</v>
      </c>
      <c r="I130" s="128" t="s">
        <v>46</v>
      </c>
      <c r="J130" s="128" t="s">
        <v>132</v>
      </c>
      <c r="K130" s="128" t="s">
        <v>410</v>
      </c>
      <c r="L130" s="128" t="s">
        <v>411</v>
      </c>
    </row>
    <row r="131" spans="3:12">
      <c r="C131" s="318" t="s">
        <v>47</v>
      </c>
      <c r="D131" s="566"/>
      <c r="E131" s="319"/>
      <c r="F131" s="115">
        <v>30000</v>
      </c>
      <c r="G131" s="320">
        <f t="shared" ref="G131:G139" si="12">E131*F131</f>
        <v>0</v>
      </c>
      <c r="H131" s="321"/>
      <c r="I131" s="116" t="s">
        <v>700</v>
      </c>
      <c r="J131" s="116" t="str">
        <f>VLOOKUP(I131,Presupuesto!$B$11:$C$566,2,0)</f>
        <v>SERVICIOS DE CAPACITACION.</v>
      </c>
      <c r="K131" s="322" t="s">
        <v>1504</v>
      </c>
      <c r="L131" s="116" t="s">
        <v>394</v>
      </c>
    </row>
    <row r="132" spans="3:12">
      <c r="C132" s="99" t="s">
        <v>48</v>
      </c>
      <c r="D132" s="567"/>
      <c r="E132" s="200">
        <f>D131</f>
        <v>0</v>
      </c>
      <c r="F132" s="100">
        <v>50</v>
      </c>
      <c r="G132" s="97">
        <f t="shared" si="12"/>
        <v>0</v>
      </c>
      <c r="H132" s="161"/>
      <c r="I132" s="98" t="s">
        <v>718</v>
      </c>
      <c r="J132" s="98" t="str">
        <f>VLOOKUP(I132,Presupuesto!$B$11:$C$566,2,0)</f>
        <v>SERVICIOS DE IMPRENTA PUBLIC.Y REPRODUCCION</v>
      </c>
      <c r="K132" s="98" t="str">
        <f>$K$131</f>
        <v>Gestión Tecnologías de Información y Comunicación</v>
      </c>
      <c r="L132" s="98" t="s">
        <v>412</v>
      </c>
    </row>
    <row r="133" spans="3:12">
      <c r="C133" s="99" t="s">
        <v>49</v>
      </c>
      <c r="D133" s="567"/>
      <c r="E133" s="200">
        <f>D131</f>
        <v>0</v>
      </c>
      <c r="F133" s="100">
        <v>150</v>
      </c>
      <c r="G133" s="97">
        <f t="shared" si="12"/>
        <v>0</v>
      </c>
      <c r="H133" s="161"/>
      <c r="I133" s="98" t="s">
        <v>793</v>
      </c>
      <c r="J133" s="98" t="str">
        <f>VLOOKUP(I133,Presupuesto!$B$11:$C$566,2,0)</f>
        <v>ALIMENTOS B EBIDAS PARA PERSONAS</v>
      </c>
      <c r="K133" s="98" t="str">
        <f t="shared" ref="K133:K140" si="13">$K$131</f>
        <v>Gestión Tecnologías de Información y Comunicación</v>
      </c>
      <c r="L133" s="98" t="s">
        <v>396</v>
      </c>
    </row>
    <row r="134" spans="3:12">
      <c r="C134" s="99" t="s">
        <v>50</v>
      </c>
      <c r="D134" s="567"/>
      <c r="E134" s="151">
        <v>0</v>
      </c>
      <c r="F134" s="118">
        <v>10000</v>
      </c>
      <c r="G134" s="97">
        <f t="shared" si="12"/>
        <v>0</v>
      </c>
      <c r="H134" s="161"/>
      <c r="I134" s="314" t="s">
        <v>300</v>
      </c>
      <c r="J134" s="98" t="str">
        <f>VLOOKUP(I134,Presupuesto!$B$11:$C$566,2,0)</f>
        <v>PASAJES (26100-00)</v>
      </c>
      <c r="K134" s="98" t="str">
        <f t="shared" si="13"/>
        <v>Gestión Tecnologías de Información y Comunicación</v>
      </c>
      <c r="L134" s="98" t="s">
        <v>412</v>
      </c>
    </row>
    <row r="135" spans="3:12">
      <c r="C135" s="99" t="s">
        <v>417</v>
      </c>
      <c r="D135" s="567"/>
      <c r="E135" s="151">
        <v>0</v>
      </c>
      <c r="F135" s="118">
        <v>250</v>
      </c>
      <c r="G135" s="97">
        <f t="shared" si="12"/>
        <v>0</v>
      </c>
      <c r="H135" s="161"/>
      <c r="I135" s="98" t="s">
        <v>822</v>
      </c>
      <c r="J135" s="98" t="str">
        <f>VLOOKUP(I135,Presupuesto!$B$11:$C$566,2,0)</f>
        <v>PRODUCTOS PAPEL Y CARTON</v>
      </c>
      <c r="K135" s="98" t="str">
        <f t="shared" si="13"/>
        <v>Gestión Tecnologías de Información y Comunicación</v>
      </c>
      <c r="L135" s="98" t="s">
        <v>412</v>
      </c>
    </row>
    <row r="136" spans="3:12">
      <c r="C136" s="99" t="s">
        <v>51</v>
      </c>
      <c r="D136" s="567"/>
      <c r="E136" s="200">
        <f>(D131*25)/500</f>
        <v>0</v>
      </c>
      <c r="F136" s="100">
        <v>85</v>
      </c>
      <c r="G136" s="97">
        <f t="shared" si="12"/>
        <v>0</v>
      </c>
      <c r="H136" s="161"/>
      <c r="I136" s="98" t="s">
        <v>822</v>
      </c>
      <c r="J136" s="98" t="str">
        <f>VLOOKUP(I136,Presupuesto!$B$11:$C$566,2,0)</f>
        <v>PRODUCTOS PAPEL Y CARTON</v>
      </c>
      <c r="K136" s="98" t="str">
        <f t="shared" si="13"/>
        <v>Gestión Tecnologías de Información y Comunicación</v>
      </c>
      <c r="L136" s="98" t="s">
        <v>412</v>
      </c>
    </row>
    <row r="137" spans="3:12">
      <c r="C137" s="99" t="s">
        <v>123</v>
      </c>
      <c r="D137" s="567"/>
      <c r="E137" s="200">
        <f>D131/12</f>
        <v>0</v>
      </c>
      <c r="F137" s="100">
        <v>36</v>
      </c>
      <c r="G137" s="97">
        <f t="shared" si="12"/>
        <v>0</v>
      </c>
      <c r="H137" s="161"/>
      <c r="I137" s="98" t="s">
        <v>943</v>
      </c>
      <c r="J137" s="98" t="str">
        <f>VLOOKUP(I137,Presupuesto!$B$11:$C$566,2,0)</f>
        <v>UTILES DE ESCRITORIO, OFICINA Y ENSE¥ANZA</v>
      </c>
      <c r="K137" s="98" t="str">
        <f t="shared" si="13"/>
        <v>Gestión Tecnologías de Información y Comunicación</v>
      </c>
      <c r="L137" s="98" t="s">
        <v>412</v>
      </c>
    </row>
    <row r="138" spans="3:12">
      <c r="C138" s="99" t="s">
        <v>34</v>
      </c>
      <c r="D138" s="567"/>
      <c r="E138" s="200">
        <f>D131/12</f>
        <v>0</v>
      </c>
      <c r="F138" s="100">
        <v>80</v>
      </c>
      <c r="G138" s="97">
        <f t="shared" si="12"/>
        <v>0</v>
      </c>
      <c r="H138" s="161"/>
      <c r="I138" s="98" t="s">
        <v>943</v>
      </c>
      <c r="J138" s="98" t="str">
        <f>VLOOKUP(I138,Presupuesto!$B$11:$C$566,2,0)</f>
        <v>UTILES DE ESCRITORIO, OFICINA Y ENSE¥ANZA</v>
      </c>
      <c r="K138" s="98" t="str">
        <f t="shared" si="13"/>
        <v>Gestión Tecnologías de Información y Comunicación</v>
      </c>
      <c r="L138" s="98" t="s">
        <v>412</v>
      </c>
    </row>
    <row r="139" spans="3:12">
      <c r="C139" s="109" t="s">
        <v>52</v>
      </c>
      <c r="D139" s="567"/>
      <c r="E139" s="210">
        <v>0</v>
      </c>
      <c r="F139" s="119">
        <v>25</v>
      </c>
      <c r="G139" s="97">
        <f t="shared" si="12"/>
        <v>0</v>
      </c>
      <c r="H139" s="161"/>
      <c r="I139" s="98" t="s">
        <v>943</v>
      </c>
      <c r="J139" s="98" t="str">
        <f>VLOOKUP(I139,Presupuesto!$B$11:$C$566,2,0)</f>
        <v>UTILES DE ESCRITORIO, OFICINA Y ENSE¥ANZA</v>
      </c>
      <c r="K139" s="98" t="str">
        <f t="shared" si="13"/>
        <v>Gestión Tecnologías de Información y Comunicación</v>
      </c>
      <c r="L139" s="98" t="s">
        <v>412</v>
      </c>
    </row>
    <row r="140" spans="3:12" ht="15.75" thickBot="1">
      <c r="C140" s="214" t="s">
        <v>430</v>
      </c>
      <c r="D140" s="215">
        <v>0</v>
      </c>
      <c r="E140" s="323">
        <v>0</v>
      </c>
      <c r="F140" s="104">
        <f>HLOOKUP(C140,$AH$2:$BU$3,2,0)</f>
        <v>1150</v>
      </c>
      <c r="G140" s="105">
        <f>D140*E140*F140</f>
        <v>0</v>
      </c>
      <c r="H140" s="324"/>
      <c r="I140" s="325" t="s">
        <v>301</v>
      </c>
      <c r="J140" s="106" t="str">
        <f>VLOOKUP(I140,Presupuesto!$B$11:$C$566,2,0)</f>
        <v>VIATICOS (26200-00)</v>
      </c>
      <c r="K140" s="326" t="str">
        <f t="shared" si="13"/>
        <v>Gestión Tecnologías de Información y Comunicación</v>
      </c>
      <c r="L140" s="326" t="s">
        <v>412</v>
      </c>
    </row>
    <row r="141" spans="3:12">
      <c r="C141" s="93"/>
      <c r="E141" s="112"/>
      <c r="F141" s="112"/>
      <c r="G141" s="112"/>
      <c r="H141" s="174"/>
      <c r="I141" s="112"/>
      <c r="J141" s="112"/>
      <c r="K141" s="112"/>
    </row>
    <row r="142" spans="3:12" ht="15.75" thickBot="1"/>
    <row r="143" spans="3:12" ht="15.75" thickBot="1">
      <c r="C143" s="29" t="s">
        <v>43</v>
      </c>
      <c r="D143" s="30">
        <f>SUM(G150:G159)</f>
        <v>0</v>
      </c>
      <c r="E143" s="93"/>
      <c r="F143" s="93"/>
      <c r="G143" s="93"/>
      <c r="H143" s="76"/>
      <c r="I143" s="76"/>
      <c r="J143" s="76"/>
      <c r="K143" s="112"/>
    </row>
    <row r="144" spans="3:12">
      <c r="C144" s="70"/>
      <c r="D144" s="31"/>
      <c r="E144" s="93"/>
      <c r="F144" s="93"/>
      <c r="G144" s="93"/>
      <c r="H144" s="76"/>
      <c r="I144" s="76"/>
      <c r="J144" s="76"/>
      <c r="K144" s="112"/>
    </row>
    <row r="145" spans="3:12">
      <c r="C145" s="70"/>
      <c r="D145" s="31"/>
      <c r="E145" s="93"/>
      <c r="F145" s="93"/>
      <c r="G145" s="93"/>
      <c r="H145" s="76"/>
      <c r="I145" s="76"/>
      <c r="J145" s="76"/>
      <c r="K145" s="112"/>
    </row>
    <row r="146" spans="3:12" ht="15.75">
      <c r="C146" s="202" t="s">
        <v>392</v>
      </c>
      <c r="D146" s="351"/>
      <c r="E146" s="93"/>
      <c r="F146" s="93"/>
      <c r="G146" s="93"/>
      <c r="H146" s="76"/>
      <c r="I146" s="76"/>
      <c r="J146" s="76"/>
      <c r="K146" s="112"/>
    </row>
    <row r="147" spans="3:12" ht="18.75">
      <c r="C147" s="208"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2" ht="15.75" thickBot="1">
      <c r="C148" s="70"/>
      <c r="D148" s="31"/>
      <c r="E148" s="93"/>
      <c r="F148" s="93"/>
      <c r="G148" s="93"/>
      <c r="H148" s="76"/>
      <c r="I148" s="76"/>
      <c r="J148" s="76"/>
      <c r="K148" s="112"/>
    </row>
    <row r="149" spans="3:12" ht="30.75" thickBot="1">
      <c r="C149" s="126" t="s">
        <v>44</v>
      </c>
      <c r="D149" s="129" t="s">
        <v>45</v>
      </c>
      <c r="E149" s="128" t="s">
        <v>55</v>
      </c>
      <c r="F149" s="128" t="s">
        <v>57</v>
      </c>
      <c r="G149" s="127" t="s">
        <v>27</v>
      </c>
      <c r="H149" s="133" t="s">
        <v>131</v>
      </c>
      <c r="I149" s="128" t="s">
        <v>46</v>
      </c>
      <c r="J149" s="128" t="s">
        <v>132</v>
      </c>
      <c r="K149" s="128" t="s">
        <v>410</v>
      </c>
      <c r="L149" s="128" t="s">
        <v>411</v>
      </c>
    </row>
    <row r="150" spans="3:12">
      <c r="C150" s="318" t="s">
        <v>47</v>
      </c>
      <c r="D150" s="566"/>
      <c r="E150" s="319"/>
      <c r="F150" s="115">
        <v>30000</v>
      </c>
      <c r="G150" s="320">
        <f t="shared" ref="G150:G158" si="14">E150*F150</f>
        <v>0</v>
      </c>
      <c r="H150" s="321"/>
      <c r="I150" s="116" t="s">
        <v>700</v>
      </c>
      <c r="J150" s="116" t="str">
        <f>VLOOKUP(I150,Presupuesto!$B$11:$C$566,2,0)</f>
        <v>SERVICIOS DE CAPACITACION.</v>
      </c>
      <c r="K150" s="322" t="s">
        <v>1504</v>
      </c>
      <c r="L150" s="116" t="s">
        <v>394</v>
      </c>
    </row>
    <row r="151" spans="3:12">
      <c r="C151" s="99" t="s">
        <v>48</v>
      </c>
      <c r="D151" s="567"/>
      <c r="E151" s="200">
        <f>D150</f>
        <v>0</v>
      </c>
      <c r="F151" s="100">
        <v>50</v>
      </c>
      <c r="G151" s="97">
        <f t="shared" si="14"/>
        <v>0</v>
      </c>
      <c r="H151" s="161"/>
      <c r="I151" s="98" t="s">
        <v>718</v>
      </c>
      <c r="J151" s="98" t="str">
        <f>VLOOKUP(I151,Presupuesto!$B$11:$C$566,2,0)</f>
        <v>SERVICIOS DE IMPRENTA PUBLIC.Y REPRODUCCION</v>
      </c>
      <c r="K151" s="98" t="str">
        <f>$K$150</f>
        <v>Gestión Tecnologías de Información y Comunicación</v>
      </c>
      <c r="L151" s="98" t="s">
        <v>412</v>
      </c>
    </row>
    <row r="152" spans="3:12">
      <c r="C152" s="99" t="s">
        <v>49</v>
      </c>
      <c r="D152" s="567"/>
      <c r="E152" s="200">
        <f>D150</f>
        <v>0</v>
      </c>
      <c r="F152" s="100">
        <v>150</v>
      </c>
      <c r="G152" s="97">
        <f t="shared" si="14"/>
        <v>0</v>
      </c>
      <c r="H152" s="161"/>
      <c r="I152" s="98" t="s">
        <v>793</v>
      </c>
      <c r="J152" s="98" t="str">
        <f>VLOOKUP(I152,Presupuesto!$B$11:$C$566,2,0)</f>
        <v>ALIMENTOS B EBIDAS PARA PERSONAS</v>
      </c>
      <c r="K152" s="98" t="str">
        <f t="shared" ref="K152:K159" si="15">$K$150</f>
        <v>Gestión Tecnologías de Información y Comunicación</v>
      </c>
      <c r="L152" s="98" t="s">
        <v>396</v>
      </c>
    </row>
    <row r="153" spans="3:12">
      <c r="C153" s="99" t="s">
        <v>50</v>
      </c>
      <c r="D153" s="567"/>
      <c r="E153" s="151">
        <v>0</v>
      </c>
      <c r="F153" s="118">
        <v>10000</v>
      </c>
      <c r="G153" s="97">
        <f t="shared" si="14"/>
        <v>0</v>
      </c>
      <c r="H153" s="161"/>
      <c r="I153" s="314" t="s">
        <v>300</v>
      </c>
      <c r="J153" s="98" t="str">
        <f>VLOOKUP(I153,Presupuesto!$B$11:$C$566,2,0)</f>
        <v>PASAJES (26100-00)</v>
      </c>
      <c r="K153" s="98" t="str">
        <f t="shared" si="15"/>
        <v>Gestión Tecnologías de Información y Comunicación</v>
      </c>
      <c r="L153" s="98" t="s">
        <v>412</v>
      </c>
    </row>
    <row r="154" spans="3:12">
      <c r="C154" s="99" t="s">
        <v>417</v>
      </c>
      <c r="D154" s="567"/>
      <c r="E154" s="151">
        <v>0</v>
      </c>
      <c r="F154" s="118">
        <v>250</v>
      </c>
      <c r="G154" s="97">
        <f t="shared" si="14"/>
        <v>0</v>
      </c>
      <c r="H154" s="161"/>
      <c r="I154" s="98" t="s">
        <v>822</v>
      </c>
      <c r="J154" s="98" t="str">
        <f>VLOOKUP(I154,Presupuesto!$B$11:$C$566,2,0)</f>
        <v>PRODUCTOS PAPEL Y CARTON</v>
      </c>
      <c r="K154" s="98" t="str">
        <f t="shared" si="15"/>
        <v>Gestión Tecnologías de Información y Comunicación</v>
      </c>
      <c r="L154" s="98" t="s">
        <v>412</v>
      </c>
    </row>
    <row r="155" spans="3:12">
      <c r="C155" s="99" t="s">
        <v>51</v>
      </c>
      <c r="D155" s="567"/>
      <c r="E155" s="200">
        <f>(D150*25)/500</f>
        <v>0</v>
      </c>
      <c r="F155" s="100">
        <v>85</v>
      </c>
      <c r="G155" s="97">
        <f t="shared" si="14"/>
        <v>0</v>
      </c>
      <c r="H155" s="161"/>
      <c r="I155" s="98" t="s">
        <v>822</v>
      </c>
      <c r="J155" s="98" t="str">
        <f>VLOOKUP(I155,Presupuesto!$B$11:$C$566,2,0)</f>
        <v>PRODUCTOS PAPEL Y CARTON</v>
      </c>
      <c r="K155" s="98" t="str">
        <f t="shared" si="15"/>
        <v>Gestión Tecnologías de Información y Comunicación</v>
      </c>
      <c r="L155" s="98" t="s">
        <v>412</v>
      </c>
    </row>
    <row r="156" spans="3:12">
      <c r="C156" s="99" t="s">
        <v>123</v>
      </c>
      <c r="D156" s="567"/>
      <c r="E156" s="200">
        <f>D150/12</f>
        <v>0</v>
      </c>
      <c r="F156" s="100">
        <v>36</v>
      </c>
      <c r="G156" s="97">
        <f t="shared" si="14"/>
        <v>0</v>
      </c>
      <c r="H156" s="161"/>
      <c r="I156" s="98" t="s">
        <v>943</v>
      </c>
      <c r="J156" s="98" t="str">
        <f>VLOOKUP(I156,Presupuesto!$B$11:$C$566,2,0)</f>
        <v>UTILES DE ESCRITORIO, OFICINA Y ENSE¥ANZA</v>
      </c>
      <c r="K156" s="98" t="str">
        <f t="shared" si="15"/>
        <v>Gestión Tecnologías de Información y Comunicación</v>
      </c>
      <c r="L156" s="98" t="s">
        <v>412</v>
      </c>
    </row>
    <row r="157" spans="3:12">
      <c r="C157" s="99" t="s">
        <v>34</v>
      </c>
      <c r="D157" s="567"/>
      <c r="E157" s="200">
        <f>D150/12</f>
        <v>0</v>
      </c>
      <c r="F157" s="100">
        <v>80</v>
      </c>
      <c r="G157" s="97">
        <f t="shared" si="14"/>
        <v>0</v>
      </c>
      <c r="H157" s="161"/>
      <c r="I157" s="98" t="s">
        <v>943</v>
      </c>
      <c r="J157" s="98" t="str">
        <f>VLOOKUP(I157,Presupuesto!$B$11:$C$566,2,0)</f>
        <v>UTILES DE ESCRITORIO, OFICINA Y ENSE¥ANZA</v>
      </c>
      <c r="K157" s="98" t="str">
        <f t="shared" si="15"/>
        <v>Gestión Tecnologías de Información y Comunicación</v>
      </c>
      <c r="L157" s="98" t="s">
        <v>412</v>
      </c>
    </row>
    <row r="158" spans="3:12">
      <c r="C158" s="109" t="s">
        <v>52</v>
      </c>
      <c r="D158" s="567"/>
      <c r="E158" s="210">
        <v>0</v>
      </c>
      <c r="F158" s="119">
        <v>25</v>
      </c>
      <c r="G158" s="97">
        <f t="shared" si="14"/>
        <v>0</v>
      </c>
      <c r="H158" s="161"/>
      <c r="I158" s="98" t="s">
        <v>943</v>
      </c>
      <c r="J158" s="98" t="str">
        <f>VLOOKUP(I158,Presupuesto!$B$11:$C$566,2,0)</f>
        <v>UTILES DE ESCRITORIO, OFICINA Y ENSE¥ANZA</v>
      </c>
      <c r="K158" s="98" t="str">
        <f t="shared" si="15"/>
        <v>Gestión Tecnologías de Información y Comunicación</v>
      </c>
      <c r="L158" s="98" t="s">
        <v>412</v>
      </c>
    </row>
    <row r="159" spans="3:12" ht="15.75" thickBot="1">
      <c r="C159" s="214" t="s">
        <v>430</v>
      </c>
      <c r="D159" s="215">
        <v>0</v>
      </c>
      <c r="E159" s="323">
        <v>0</v>
      </c>
      <c r="F159" s="104">
        <f>HLOOKUP(C159,$AH$2:$BU$3,2,0)</f>
        <v>1150</v>
      </c>
      <c r="G159" s="105">
        <f>D159*E159*F159</f>
        <v>0</v>
      </c>
      <c r="H159" s="324"/>
      <c r="I159" s="325" t="s">
        <v>301</v>
      </c>
      <c r="J159" s="106" t="str">
        <f>VLOOKUP(I159,Presupuesto!$B$11:$C$566,2,0)</f>
        <v>VIATICOS (26200-00)</v>
      </c>
      <c r="K159" s="326" t="str">
        <f t="shared" si="15"/>
        <v>Gestión Tecnologías de Información y Comunicación</v>
      </c>
      <c r="L159" s="326" t="s">
        <v>412</v>
      </c>
    </row>
    <row r="161" spans="3:12" ht="15.75" thickBot="1"/>
    <row r="162" spans="3:12" ht="15.75" thickBot="1">
      <c r="C162" s="29" t="s">
        <v>43</v>
      </c>
      <c r="D162" s="30">
        <f>SUM(G169:G178)</f>
        <v>0</v>
      </c>
      <c r="E162" s="93"/>
      <c r="F162" s="93"/>
      <c r="G162" s="93"/>
      <c r="H162" s="76"/>
      <c r="I162" s="76"/>
      <c r="J162" s="76"/>
      <c r="K162" s="112"/>
    </row>
    <row r="163" spans="3:12">
      <c r="C163" s="70"/>
      <c r="D163" s="31"/>
      <c r="E163" s="93"/>
      <c r="F163" s="93"/>
      <c r="G163" s="93"/>
      <c r="H163" s="76"/>
      <c r="I163" s="76"/>
      <c r="J163" s="76"/>
      <c r="K163" s="112"/>
    </row>
    <row r="164" spans="3:12">
      <c r="C164" s="70"/>
      <c r="D164" s="31"/>
      <c r="E164" s="93"/>
      <c r="F164" s="93"/>
      <c r="G164" s="93"/>
      <c r="H164" s="76"/>
      <c r="I164" s="76"/>
      <c r="J164" s="76"/>
      <c r="K164" s="112"/>
    </row>
    <row r="165" spans="3:12" ht="15.75">
      <c r="C165" s="202" t="s">
        <v>392</v>
      </c>
      <c r="D165" s="351"/>
      <c r="E165" s="93"/>
      <c r="F165" s="93"/>
      <c r="G165" s="93"/>
      <c r="H165" s="76"/>
      <c r="I165" s="76"/>
      <c r="J165" s="76"/>
      <c r="K165" s="112"/>
    </row>
    <row r="166" spans="3:12" ht="18.75">
      <c r="C166" s="208"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2" ht="15.75" thickBot="1">
      <c r="C167" s="70"/>
      <c r="D167" s="31"/>
      <c r="E167" s="93"/>
      <c r="F167" s="93"/>
      <c r="G167" s="93"/>
      <c r="H167" s="76"/>
      <c r="I167" s="76"/>
      <c r="J167" s="76"/>
      <c r="K167" s="112"/>
    </row>
    <row r="168" spans="3:12" ht="30.75" thickBot="1">
      <c r="C168" s="126" t="s">
        <v>44</v>
      </c>
      <c r="D168" s="129" t="s">
        <v>45</v>
      </c>
      <c r="E168" s="128" t="s">
        <v>55</v>
      </c>
      <c r="F168" s="128" t="s">
        <v>57</v>
      </c>
      <c r="G168" s="127" t="s">
        <v>27</v>
      </c>
      <c r="H168" s="133" t="s">
        <v>131</v>
      </c>
      <c r="I168" s="128" t="s">
        <v>46</v>
      </c>
      <c r="J168" s="128" t="s">
        <v>132</v>
      </c>
      <c r="K168" s="128" t="s">
        <v>410</v>
      </c>
      <c r="L168" s="128" t="s">
        <v>411</v>
      </c>
    </row>
    <row r="169" spans="3:12">
      <c r="C169" s="318" t="s">
        <v>47</v>
      </c>
      <c r="D169" s="566"/>
      <c r="E169" s="319"/>
      <c r="F169" s="115">
        <v>30000</v>
      </c>
      <c r="G169" s="320">
        <f t="shared" ref="G169:G177" si="16">E169*F169</f>
        <v>0</v>
      </c>
      <c r="H169" s="321"/>
      <c r="I169" s="116" t="s">
        <v>700</v>
      </c>
      <c r="J169" s="116" t="str">
        <f>VLOOKUP(I169,Presupuesto!$B$11:$C$566,2,0)</f>
        <v>SERVICIOS DE CAPACITACION.</v>
      </c>
      <c r="K169" s="322" t="s">
        <v>1504</v>
      </c>
      <c r="L169" s="116" t="s">
        <v>394</v>
      </c>
    </row>
    <row r="170" spans="3:12">
      <c r="C170" s="99" t="s">
        <v>48</v>
      </c>
      <c r="D170" s="567"/>
      <c r="E170" s="200">
        <f>D169</f>
        <v>0</v>
      </c>
      <c r="F170" s="100">
        <v>50</v>
      </c>
      <c r="G170" s="97">
        <f t="shared" si="16"/>
        <v>0</v>
      </c>
      <c r="H170" s="161"/>
      <c r="I170" s="98" t="s">
        <v>718</v>
      </c>
      <c r="J170" s="98" t="str">
        <f>VLOOKUP(I170,Presupuesto!$B$11:$C$566,2,0)</f>
        <v>SERVICIOS DE IMPRENTA PUBLIC.Y REPRODUCCION</v>
      </c>
      <c r="K170" s="98" t="str">
        <f>$K$169</f>
        <v>Gestión Tecnologías de Información y Comunicación</v>
      </c>
      <c r="L170" s="98" t="s">
        <v>412</v>
      </c>
    </row>
    <row r="171" spans="3:12">
      <c r="C171" s="99" t="s">
        <v>49</v>
      </c>
      <c r="D171" s="567"/>
      <c r="E171" s="200">
        <f>D169</f>
        <v>0</v>
      </c>
      <c r="F171" s="100">
        <v>150</v>
      </c>
      <c r="G171" s="97">
        <f t="shared" si="16"/>
        <v>0</v>
      </c>
      <c r="H171" s="161"/>
      <c r="I171" s="98" t="s">
        <v>793</v>
      </c>
      <c r="J171" s="98" t="str">
        <f>VLOOKUP(I171,Presupuesto!$B$11:$C$566,2,0)</f>
        <v>ALIMENTOS B EBIDAS PARA PERSONAS</v>
      </c>
      <c r="K171" s="98" t="str">
        <f t="shared" ref="K171:K178" si="17">$K$169</f>
        <v>Gestión Tecnologías de Información y Comunicación</v>
      </c>
      <c r="L171" s="98" t="s">
        <v>396</v>
      </c>
    </row>
    <row r="172" spans="3:12">
      <c r="C172" s="99" t="s">
        <v>50</v>
      </c>
      <c r="D172" s="567"/>
      <c r="E172" s="151">
        <v>0</v>
      </c>
      <c r="F172" s="118">
        <v>10000</v>
      </c>
      <c r="G172" s="97">
        <f t="shared" si="16"/>
        <v>0</v>
      </c>
      <c r="H172" s="161"/>
      <c r="I172" s="314" t="s">
        <v>300</v>
      </c>
      <c r="J172" s="98" t="str">
        <f>VLOOKUP(I172,Presupuesto!$B$11:$C$566,2,0)</f>
        <v>PASAJES (26100-00)</v>
      </c>
      <c r="K172" s="98" t="str">
        <f t="shared" si="17"/>
        <v>Gestión Tecnologías de Información y Comunicación</v>
      </c>
      <c r="L172" s="98" t="s">
        <v>412</v>
      </c>
    </row>
    <row r="173" spans="3:12">
      <c r="C173" s="99" t="s">
        <v>417</v>
      </c>
      <c r="D173" s="567"/>
      <c r="E173" s="151">
        <v>0</v>
      </c>
      <c r="F173" s="118">
        <v>250</v>
      </c>
      <c r="G173" s="97">
        <f t="shared" si="16"/>
        <v>0</v>
      </c>
      <c r="H173" s="161"/>
      <c r="I173" s="98" t="s">
        <v>822</v>
      </c>
      <c r="J173" s="98" t="str">
        <f>VLOOKUP(I173,Presupuesto!$B$11:$C$566,2,0)</f>
        <v>PRODUCTOS PAPEL Y CARTON</v>
      </c>
      <c r="K173" s="98" t="str">
        <f t="shared" si="17"/>
        <v>Gestión Tecnologías de Información y Comunicación</v>
      </c>
      <c r="L173" s="98" t="s">
        <v>412</v>
      </c>
    </row>
    <row r="174" spans="3:12">
      <c r="C174" s="99" t="s">
        <v>51</v>
      </c>
      <c r="D174" s="567"/>
      <c r="E174" s="200">
        <f>(D169*25)/500</f>
        <v>0</v>
      </c>
      <c r="F174" s="100">
        <v>85</v>
      </c>
      <c r="G174" s="97">
        <f t="shared" si="16"/>
        <v>0</v>
      </c>
      <c r="H174" s="161"/>
      <c r="I174" s="98" t="s">
        <v>822</v>
      </c>
      <c r="J174" s="98" t="str">
        <f>VLOOKUP(I174,Presupuesto!$B$11:$C$566,2,0)</f>
        <v>PRODUCTOS PAPEL Y CARTON</v>
      </c>
      <c r="K174" s="98" t="str">
        <f t="shared" si="17"/>
        <v>Gestión Tecnologías de Información y Comunicación</v>
      </c>
      <c r="L174" s="98" t="s">
        <v>412</v>
      </c>
    </row>
    <row r="175" spans="3:12">
      <c r="C175" s="99" t="s">
        <v>123</v>
      </c>
      <c r="D175" s="567"/>
      <c r="E175" s="200">
        <f>D169/12</f>
        <v>0</v>
      </c>
      <c r="F175" s="100">
        <v>36</v>
      </c>
      <c r="G175" s="97">
        <f t="shared" si="16"/>
        <v>0</v>
      </c>
      <c r="H175" s="161"/>
      <c r="I175" s="98" t="s">
        <v>943</v>
      </c>
      <c r="J175" s="98" t="str">
        <f>VLOOKUP(I175,Presupuesto!$B$11:$C$566,2,0)</f>
        <v>UTILES DE ESCRITORIO, OFICINA Y ENSE¥ANZA</v>
      </c>
      <c r="K175" s="98" t="str">
        <f t="shared" si="17"/>
        <v>Gestión Tecnologías de Información y Comunicación</v>
      </c>
      <c r="L175" s="98" t="s">
        <v>412</v>
      </c>
    </row>
    <row r="176" spans="3:12">
      <c r="C176" s="99" t="s">
        <v>34</v>
      </c>
      <c r="D176" s="567"/>
      <c r="E176" s="200">
        <f>D169/12</f>
        <v>0</v>
      </c>
      <c r="F176" s="100">
        <v>80</v>
      </c>
      <c r="G176" s="97">
        <f t="shared" si="16"/>
        <v>0</v>
      </c>
      <c r="H176" s="161"/>
      <c r="I176" s="98" t="s">
        <v>943</v>
      </c>
      <c r="J176" s="98" t="str">
        <f>VLOOKUP(I176,Presupuesto!$B$11:$C$566,2,0)</f>
        <v>UTILES DE ESCRITORIO, OFICINA Y ENSE¥ANZA</v>
      </c>
      <c r="K176" s="98" t="str">
        <f t="shared" si="17"/>
        <v>Gestión Tecnologías de Información y Comunicación</v>
      </c>
      <c r="L176" s="98" t="s">
        <v>412</v>
      </c>
    </row>
    <row r="177" spans="3:12">
      <c r="C177" s="109" t="s">
        <v>52</v>
      </c>
      <c r="D177" s="567"/>
      <c r="E177" s="210">
        <v>0</v>
      </c>
      <c r="F177" s="119">
        <v>25</v>
      </c>
      <c r="G177" s="97">
        <f t="shared" si="16"/>
        <v>0</v>
      </c>
      <c r="H177" s="161"/>
      <c r="I177" s="98" t="s">
        <v>943</v>
      </c>
      <c r="J177" s="98" t="str">
        <f>VLOOKUP(I177,Presupuesto!$B$11:$C$566,2,0)</f>
        <v>UTILES DE ESCRITORIO, OFICINA Y ENSE¥ANZA</v>
      </c>
      <c r="K177" s="98" t="str">
        <f t="shared" si="17"/>
        <v>Gestión Tecnologías de Información y Comunicación</v>
      </c>
      <c r="L177" s="98" t="s">
        <v>412</v>
      </c>
    </row>
    <row r="178" spans="3:12" ht="15.75" thickBot="1">
      <c r="C178" s="214" t="s">
        <v>430</v>
      </c>
      <c r="D178" s="215">
        <v>0</v>
      </c>
      <c r="E178" s="323">
        <v>0</v>
      </c>
      <c r="F178" s="104">
        <f>HLOOKUP(C178,$AH$2:$BU$3,2,0)</f>
        <v>1150</v>
      </c>
      <c r="G178" s="105">
        <f>D178*E178*F178</f>
        <v>0</v>
      </c>
      <c r="H178" s="324"/>
      <c r="I178" s="325" t="s">
        <v>301</v>
      </c>
      <c r="J178" s="106" t="str">
        <f>VLOOKUP(I178,Presupuesto!$B$11:$C$566,2,0)</f>
        <v>VIATICOS (26200-00)</v>
      </c>
      <c r="K178" s="326" t="str">
        <f t="shared" si="17"/>
        <v>Gestión Tecnologías de Información y Comunicación</v>
      </c>
      <c r="L178" s="326" t="s">
        <v>412</v>
      </c>
    </row>
    <row r="179" spans="3:12">
      <c r="C179" s="93"/>
      <c r="E179" s="112"/>
      <c r="F179" s="112"/>
      <c r="G179" s="112"/>
      <c r="H179" s="174"/>
      <c r="I179" s="112"/>
      <c r="J179" s="112"/>
      <c r="K179" s="112"/>
    </row>
    <row r="180" spans="3:12" ht="15.75" thickBot="1"/>
    <row r="181" spans="3:12" ht="15.75" thickBot="1">
      <c r="C181" s="29" t="s">
        <v>43</v>
      </c>
      <c r="D181" s="30">
        <f>SUM(G188:G197)</f>
        <v>0</v>
      </c>
      <c r="E181" s="93"/>
      <c r="F181" s="93"/>
      <c r="G181" s="93"/>
      <c r="H181" s="76"/>
      <c r="I181" s="76"/>
      <c r="J181" s="76"/>
      <c r="K181" s="112"/>
    </row>
    <row r="182" spans="3:12">
      <c r="C182" s="70"/>
      <c r="D182" s="31"/>
      <c r="E182" s="93"/>
      <c r="F182" s="93"/>
      <c r="G182" s="93"/>
      <c r="H182" s="76"/>
      <c r="I182" s="76"/>
      <c r="J182" s="76"/>
      <c r="K182" s="112"/>
    </row>
    <row r="183" spans="3:12">
      <c r="C183" s="70"/>
      <c r="D183" s="31"/>
      <c r="E183" s="93"/>
      <c r="F183" s="93"/>
      <c r="G183" s="93"/>
      <c r="H183" s="76"/>
      <c r="I183" s="76"/>
      <c r="J183" s="76"/>
      <c r="K183" s="112"/>
    </row>
    <row r="184" spans="3:12" ht="15.75">
      <c r="C184" s="202" t="s">
        <v>392</v>
      </c>
      <c r="D184" s="351"/>
      <c r="E184" s="93"/>
      <c r="F184" s="93"/>
      <c r="G184" s="93"/>
      <c r="H184" s="76"/>
      <c r="I184" s="76"/>
      <c r="J184" s="76"/>
      <c r="K184" s="112"/>
    </row>
    <row r="185" spans="3:12" ht="18.75">
      <c r="C185" s="208"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t="15.75" thickBot="1">
      <c r="C186" s="70"/>
      <c r="D186" s="31"/>
      <c r="E186" s="93"/>
      <c r="F186" s="93"/>
      <c r="G186" s="93"/>
      <c r="H186" s="76"/>
      <c r="I186" s="76"/>
      <c r="J186" s="76"/>
      <c r="K186" s="112"/>
    </row>
    <row r="187" spans="3:12" ht="30.75" thickBot="1">
      <c r="C187" s="126" t="s">
        <v>44</v>
      </c>
      <c r="D187" s="129" t="s">
        <v>45</v>
      </c>
      <c r="E187" s="128" t="s">
        <v>55</v>
      </c>
      <c r="F187" s="128" t="s">
        <v>57</v>
      </c>
      <c r="G187" s="127" t="s">
        <v>27</v>
      </c>
      <c r="H187" s="133" t="s">
        <v>131</v>
      </c>
      <c r="I187" s="128" t="s">
        <v>46</v>
      </c>
      <c r="J187" s="128" t="s">
        <v>132</v>
      </c>
      <c r="K187" s="128" t="s">
        <v>410</v>
      </c>
      <c r="L187" s="128" t="s">
        <v>411</v>
      </c>
    </row>
    <row r="188" spans="3:12">
      <c r="C188" s="318" t="s">
        <v>47</v>
      </c>
      <c r="D188" s="566"/>
      <c r="E188" s="319"/>
      <c r="F188" s="115">
        <v>30000</v>
      </c>
      <c r="G188" s="320">
        <f t="shared" ref="G188:G196" si="18">E188*F188</f>
        <v>0</v>
      </c>
      <c r="H188" s="321"/>
      <c r="I188" s="116" t="s">
        <v>700</v>
      </c>
      <c r="J188" s="116" t="str">
        <f>VLOOKUP(I188,Presupuesto!$B$11:$C$566,2,0)</f>
        <v>SERVICIOS DE CAPACITACION.</v>
      </c>
      <c r="K188" s="322" t="s">
        <v>1504</v>
      </c>
      <c r="L188" s="116" t="s">
        <v>394</v>
      </c>
    </row>
    <row r="189" spans="3:12">
      <c r="C189" s="99" t="s">
        <v>48</v>
      </c>
      <c r="D189" s="567"/>
      <c r="E189" s="200">
        <f>D188</f>
        <v>0</v>
      </c>
      <c r="F189" s="100">
        <v>50</v>
      </c>
      <c r="G189" s="97">
        <f t="shared" si="18"/>
        <v>0</v>
      </c>
      <c r="H189" s="161"/>
      <c r="I189" s="98" t="s">
        <v>718</v>
      </c>
      <c r="J189" s="98" t="str">
        <f>VLOOKUP(I189,Presupuesto!$B$11:$C$566,2,0)</f>
        <v>SERVICIOS DE IMPRENTA PUBLIC.Y REPRODUCCION</v>
      </c>
      <c r="K189" s="98" t="str">
        <f>$K$188</f>
        <v>Gestión Tecnologías de Información y Comunicación</v>
      </c>
      <c r="L189" s="98" t="s">
        <v>412</v>
      </c>
    </row>
    <row r="190" spans="3:12">
      <c r="C190" s="99" t="s">
        <v>49</v>
      </c>
      <c r="D190" s="567"/>
      <c r="E190" s="200">
        <f>D188</f>
        <v>0</v>
      </c>
      <c r="F190" s="100">
        <v>150</v>
      </c>
      <c r="G190" s="97">
        <f t="shared" si="18"/>
        <v>0</v>
      </c>
      <c r="H190" s="161"/>
      <c r="I190" s="98" t="s">
        <v>793</v>
      </c>
      <c r="J190" s="98" t="str">
        <f>VLOOKUP(I190,Presupuesto!$B$11:$C$566,2,0)</f>
        <v>ALIMENTOS B EBIDAS PARA PERSONAS</v>
      </c>
      <c r="K190" s="98" t="str">
        <f t="shared" ref="K190:K197" si="19">$K$188</f>
        <v>Gestión Tecnologías de Información y Comunicación</v>
      </c>
      <c r="L190" s="98" t="s">
        <v>396</v>
      </c>
    </row>
    <row r="191" spans="3:12">
      <c r="C191" s="99" t="s">
        <v>50</v>
      </c>
      <c r="D191" s="567"/>
      <c r="E191" s="151">
        <v>0</v>
      </c>
      <c r="F191" s="118">
        <v>10000</v>
      </c>
      <c r="G191" s="97">
        <f t="shared" si="18"/>
        <v>0</v>
      </c>
      <c r="H191" s="161"/>
      <c r="I191" s="314" t="s">
        <v>300</v>
      </c>
      <c r="J191" s="98" t="str">
        <f>VLOOKUP(I191,Presupuesto!$B$11:$C$566,2,0)</f>
        <v>PASAJES (26100-00)</v>
      </c>
      <c r="K191" s="98" t="str">
        <f t="shared" si="19"/>
        <v>Gestión Tecnologías de Información y Comunicación</v>
      </c>
      <c r="L191" s="98" t="s">
        <v>412</v>
      </c>
    </row>
    <row r="192" spans="3:12">
      <c r="C192" s="99" t="s">
        <v>417</v>
      </c>
      <c r="D192" s="567"/>
      <c r="E192" s="151">
        <v>0</v>
      </c>
      <c r="F192" s="118">
        <v>250</v>
      </c>
      <c r="G192" s="97">
        <f t="shared" si="18"/>
        <v>0</v>
      </c>
      <c r="H192" s="161"/>
      <c r="I192" s="98" t="s">
        <v>822</v>
      </c>
      <c r="J192" s="98" t="str">
        <f>VLOOKUP(I192,Presupuesto!$B$11:$C$566,2,0)</f>
        <v>PRODUCTOS PAPEL Y CARTON</v>
      </c>
      <c r="K192" s="98" t="str">
        <f t="shared" si="19"/>
        <v>Gestión Tecnologías de Información y Comunicación</v>
      </c>
      <c r="L192" s="98" t="s">
        <v>412</v>
      </c>
    </row>
    <row r="193" spans="3:12">
      <c r="C193" s="99" t="s">
        <v>51</v>
      </c>
      <c r="D193" s="567"/>
      <c r="E193" s="200">
        <f>(D188*25)/500</f>
        <v>0</v>
      </c>
      <c r="F193" s="100">
        <v>85</v>
      </c>
      <c r="G193" s="97">
        <f t="shared" si="18"/>
        <v>0</v>
      </c>
      <c r="H193" s="161"/>
      <c r="I193" s="98" t="s">
        <v>822</v>
      </c>
      <c r="J193" s="98" t="str">
        <f>VLOOKUP(I193,Presupuesto!$B$11:$C$566,2,0)</f>
        <v>PRODUCTOS PAPEL Y CARTON</v>
      </c>
      <c r="K193" s="98" t="str">
        <f t="shared" si="19"/>
        <v>Gestión Tecnologías de Información y Comunicación</v>
      </c>
      <c r="L193" s="98" t="s">
        <v>412</v>
      </c>
    </row>
    <row r="194" spans="3:12">
      <c r="C194" s="99" t="s">
        <v>123</v>
      </c>
      <c r="D194" s="567"/>
      <c r="E194" s="200">
        <f>D188/12</f>
        <v>0</v>
      </c>
      <c r="F194" s="100">
        <v>36</v>
      </c>
      <c r="G194" s="97">
        <f t="shared" si="18"/>
        <v>0</v>
      </c>
      <c r="H194" s="161"/>
      <c r="I194" s="98" t="s">
        <v>943</v>
      </c>
      <c r="J194" s="98" t="str">
        <f>VLOOKUP(I194,Presupuesto!$B$11:$C$566,2,0)</f>
        <v>UTILES DE ESCRITORIO, OFICINA Y ENSE¥ANZA</v>
      </c>
      <c r="K194" s="98" t="str">
        <f t="shared" si="19"/>
        <v>Gestión Tecnologías de Información y Comunicación</v>
      </c>
      <c r="L194" s="98" t="s">
        <v>412</v>
      </c>
    </row>
    <row r="195" spans="3:12">
      <c r="C195" s="99" t="s">
        <v>34</v>
      </c>
      <c r="D195" s="567"/>
      <c r="E195" s="200">
        <f>D188/12</f>
        <v>0</v>
      </c>
      <c r="F195" s="100">
        <v>80</v>
      </c>
      <c r="G195" s="97">
        <f t="shared" si="18"/>
        <v>0</v>
      </c>
      <c r="H195" s="161"/>
      <c r="I195" s="98" t="s">
        <v>943</v>
      </c>
      <c r="J195" s="98" t="str">
        <f>VLOOKUP(I195,Presupuesto!$B$11:$C$566,2,0)</f>
        <v>UTILES DE ESCRITORIO, OFICINA Y ENSE¥ANZA</v>
      </c>
      <c r="K195" s="98" t="str">
        <f t="shared" si="19"/>
        <v>Gestión Tecnologías de Información y Comunicación</v>
      </c>
      <c r="L195" s="98" t="s">
        <v>412</v>
      </c>
    </row>
    <row r="196" spans="3:12">
      <c r="C196" s="109" t="s">
        <v>52</v>
      </c>
      <c r="D196" s="567"/>
      <c r="E196" s="210">
        <v>0</v>
      </c>
      <c r="F196" s="119">
        <v>25</v>
      </c>
      <c r="G196" s="97">
        <f t="shared" si="18"/>
        <v>0</v>
      </c>
      <c r="H196" s="161"/>
      <c r="I196" s="98" t="s">
        <v>943</v>
      </c>
      <c r="J196" s="98" t="str">
        <f>VLOOKUP(I196,Presupuesto!$B$11:$C$566,2,0)</f>
        <v>UTILES DE ESCRITORIO, OFICINA Y ENSE¥ANZA</v>
      </c>
      <c r="K196" s="98" t="str">
        <f t="shared" si="19"/>
        <v>Gestión Tecnologías de Información y Comunicación</v>
      </c>
      <c r="L196" s="98" t="s">
        <v>412</v>
      </c>
    </row>
    <row r="197" spans="3:12" ht="15.75" thickBot="1">
      <c r="C197" s="214" t="s">
        <v>430</v>
      </c>
      <c r="D197" s="215">
        <v>0</v>
      </c>
      <c r="E197" s="323">
        <v>0</v>
      </c>
      <c r="F197" s="104">
        <f>HLOOKUP(C197,$AH$2:$BU$3,2,0)</f>
        <v>1150</v>
      </c>
      <c r="G197" s="105">
        <f>D197*E197*F197</f>
        <v>0</v>
      </c>
      <c r="H197" s="324"/>
      <c r="I197" s="325" t="s">
        <v>301</v>
      </c>
      <c r="J197" s="106" t="str">
        <f>VLOOKUP(I197,Presupuesto!$B$11:$C$566,2,0)</f>
        <v>VIATICOS (26200-00)</v>
      </c>
      <c r="K197" s="326" t="str">
        <f t="shared" si="19"/>
        <v>Gestión Tecnologías de Información y Comunicación</v>
      </c>
      <c r="L197" s="326" t="s">
        <v>412</v>
      </c>
    </row>
    <row r="199" spans="3:12" ht="15.75" thickBot="1"/>
    <row r="200" spans="3:12" ht="15.75" thickBot="1">
      <c r="C200" s="29" t="s">
        <v>43</v>
      </c>
      <c r="D200" s="30">
        <f>SUM(G207:G216)</f>
        <v>0</v>
      </c>
      <c r="E200" s="93"/>
      <c r="F200" s="93"/>
      <c r="G200" s="93"/>
      <c r="H200" s="76"/>
      <c r="I200" s="76"/>
      <c r="J200" s="76"/>
      <c r="K200" s="112"/>
    </row>
    <row r="201" spans="3:12">
      <c r="C201" s="70"/>
      <c r="D201" s="31"/>
      <c r="E201" s="93"/>
      <c r="F201" s="93"/>
      <c r="G201" s="93"/>
      <c r="H201" s="76"/>
      <c r="I201" s="76"/>
      <c r="J201" s="76"/>
      <c r="K201" s="112"/>
    </row>
    <row r="202" spans="3:12">
      <c r="C202" s="70"/>
      <c r="D202" s="31"/>
      <c r="E202" s="93"/>
      <c r="F202" s="93"/>
      <c r="G202" s="93"/>
      <c r="H202" s="76"/>
      <c r="I202" s="76"/>
      <c r="J202" s="76"/>
      <c r="K202" s="112"/>
    </row>
    <row r="203" spans="3:12" ht="15.75">
      <c r="C203" s="202" t="s">
        <v>392</v>
      </c>
      <c r="D203" s="351"/>
      <c r="E203" s="93"/>
      <c r="F203" s="93"/>
      <c r="G203" s="93"/>
      <c r="H203" s="76"/>
      <c r="I203" s="76"/>
      <c r="J203" s="76"/>
      <c r="K203" s="112"/>
    </row>
    <row r="204" spans="3:12" ht="18.75">
      <c r="C204" s="208"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c r="C205" s="70"/>
      <c r="D205" s="31"/>
      <c r="E205" s="93"/>
      <c r="F205" s="93"/>
      <c r="G205" s="93"/>
      <c r="H205" s="76"/>
      <c r="I205" s="76"/>
      <c r="J205" s="76"/>
      <c r="K205" s="112"/>
    </row>
    <row r="206" spans="3:12" ht="30.75" thickBot="1">
      <c r="C206" s="126" t="s">
        <v>44</v>
      </c>
      <c r="D206" s="129" t="s">
        <v>45</v>
      </c>
      <c r="E206" s="128" t="s">
        <v>55</v>
      </c>
      <c r="F206" s="128" t="s">
        <v>57</v>
      </c>
      <c r="G206" s="127" t="s">
        <v>27</v>
      </c>
      <c r="H206" s="133" t="s">
        <v>131</v>
      </c>
      <c r="I206" s="128" t="s">
        <v>46</v>
      </c>
      <c r="J206" s="128" t="s">
        <v>132</v>
      </c>
      <c r="K206" s="128" t="s">
        <v>410</v>
      </c>
      <c r="L206" s="128" t="s">
        <v>411</v>
      </c>
    </row>
    <row r="207" spans="3:12">
      <c r="C207" s="318" t="s">
        <v>47</v>
      </c>
      <c r="D207" s="566"/>
      <c r="E207" s="319"/>
      <c r="F207" s="115">
        <v>30000</v>
      </c>
      <c r="G207" s="320">
        <f t="shared" ref="G207:G215" si="20">E207*F207</f>
        <v>0</v>
      </c>
      <c r="H207" s="321"/>
      <c r="I207" s="116" t="s">
        <v>700</v>
      </c>
      <c r="J207" s="116" t="str">
        <f>VLOOKUP(I207,Presupuesto!$B$11:$C$566,2,0)</f>
        <v>SERVICIOS DE CAPACITACION.</v>
      </c>
      <c r="K207" s="322" t="s">
        <v>1504</v>
      </c>
      <c r="L207" s="116" t="s">
        <v>394</v>
      </c>
    </row>
    <row r="208" spans="3:12">
      <c r="C208" s="99" t="s">
        <v>48</v>
      </c>
      <c r="D208" s="567"/>
      <c r="E208" s="200">
        <f>D207</f>
        <v>0</v>
      </c>
      <c r="F208" s="100">
        <v>50</v>
      </c>
      <c r="G208" s="97">
        <f t="shared" si="20"/>
        <v>0</v>
      </c>
      <c r="H208" s="161"/>
      <c r="I208" s="98" t="s">
        <v>718</v>
      </c>
      <c r="J208" s="98" t="str">
        <f>VLOOKUP(I208,Presupuesto!$B$11:$C$566,2,0)</f>
        <v>SERVICIOS DE IMPRENTA PUBLIC.Y REPRODUCCION</v>
      </c>
      <c r="K208" s="98" t="str">
        <f>$K$207</f>
        <v>Gestión Tecnologías de Información y Comunicación</v>
      </c>
      <c r="L208" s="98" t="s">
        <v>412</v>
      </c>
    </row>
    <row r="209" spans="3:12">
      <c r="C209" s="99" t="s">
        <v>49</v>
      </c>
      <c r="D209" s="567"/>
      <c r="E209" s="200">
        <f>D207</f>
        <v>0</v>
      </c>
      <c r="F209" s="100">
        <v>150</v>
      </c>
      <c r="G209" s="97">
        <f t="shared" si="20"/>
        <v>0</v>
      </c>
      <c r="H209" s="161"/>
      <c r="I209" s="98" t="s">
        <v>793</v>
      </c>
      <c r="J209" s="98" t="str">
        <f>VLOOKUP(I209,Presupuesto!$B$11:$C$566,2,0)</f>
        <v>ALIMENTOS B EBIDAS PARA PERSONAS</v>
      </c>
      <c r="K209" s="98" t="str">
        <f t="shared" ref="K209:K216" si="21">$K$207</f>
        <v>Gestión Tecnologías de Información y Comunicación</v>
      </c>
      <c r="L209" s="98" t="s">
        <v>396</v>
      </c>
    </row>
    <row r="210" spans="3:12">
      <c r="C210" s="99" t="s">
        <v>50</v>
      </c>
      <c r="D210" s="567"/>
      <c r="E210" s="151">
        <v>0</v>
      </c>
      <c r="F210" s="118">
        <v>10000</v>
      </c>
      <c r="G210" s="97">
        <f t="shared" si="20"/>
        <v>0</v>
      </c>
      <c r="H210" s="161"/>
      <c r="I210" s="314" t="s">
        <v>300</v>
      </c>
      <c r="J210" s="98" t="str">
        <f>VLOOKUP(I210,Presupuesto!$B$11:$C$566,2,0)</f>
        <v>PASAJES (26100-00)</v>
      </c>
      <c r="K210" s="98" t="str">
        <f t="shared" si="21"/>
        <v>Gestión Tecnologías de Información y Comunicación</v>
      </c>
      <c r="L210" s="98" t="s">
        <v>412</v>
      </c>
    </row>
    <row r="211" spans="3:12">
      <c r="C211" s="99" t="s">
        <v>417</v>
      </c>
      <c r="D211" s="567"/>
      <c r="E211" s="151">
        <v>0</v>
      </c>
      <c r="F211" s="118">
        <v>250</v>
      </c>
      <c r="G211" s="97">
        <f t="shared" si="20"/>
        <v>0</v>
      </c>
      <c r="H211" s="161"/>
      <c r="I211" s="98" t="s">
        <v>822</v>
      </c>
      <c r="J211" s="98" t="str">
        <f>VLOOKUP(I211,Presupuesto!$B$11:$C$566,2,0)</f>
        <v>PRODUCTOS PAPEL Y CARTON</v>
      </c>
      <c r="K211" s="98" t="str">
        <f t="shared" si="21"/>
        <v>Gestión Tecnologías de Información y Comunicación</v>
      </c>
      <c r="L211" s="98" t="s">
        <v>412</v>
      </c>
    </row>
    <row r="212" spans="3:12">
      <c r="C212" s="99" t="s">
        <v>51</v>
      </c>
      <c r="D212" s="567"/>
      <c r="E212" s="200">
        <f>(D207*25)/500</f>
        <v>0</v>
      </c>
      <c r="F212" s="100">
        <v>85</v>
      </c>
      <c r="G212" s="97">
        <f t="shared" si="20"/>
        <v>0</v>
      </c>
      <c r="H212" s="161"/>
      <c r="I212" s="98" t="s">
        <v>822</v>
      </c>
      <c r="J212" s="98" t="str">
        <f>VLOOKUP(I212,Presupuesto!$B$11:$C$566,2,0)</f>
        <v>PRODUCTOS PAPEL Y CARTON</v>
      </c>
      <c r="K212" s="98" t="str">
        <f t="shared" si="21"/>
        <v>Gestión Tecnologías de Información y Comunicación</v>
      </c>
      <c r="L212" s="98" t="s">
        <v>412</v>
      </c>
    </row>
    <row r="213" spans="3:12">
      <c r="C213" s="99" t="s">
        <v>123</v>
      </c>
      <c r="D213" s="567"/>
      <c r="E213" s="200">
        <f>D207/12</f>
        <v>0</v>
      </c>
      <c r="F213" s="100">
        <v>36</v>
      </c>
      <c r="G213" s="97">
        <f t="shared" si="20"/>
        <v>0</v>
      </c>
      <c r="H213" s="161"/>
      <c r="I213" s="98" t="s">
        <v>943</v>
      </c>
      <c r="J213" s="98" t="str">
        <f>VLOOKUP(I213,Presupuesto!$B$11:$C$566,2,0)</f>
        <v>UTILES DE ESCRITORIO, OFICINA Y ENSE¥ANZA</v>
      </c>
      <c r="K213" s="98" t="str">
        <f t="shared" si="21"/>
        <v>Gestión Tecnologías de Información y Comunicación</v>
      </c>
      <c r="L213" s="98" t="s">
        <v>412</v>
      </c>
    </row>
    <row r="214" spans="3:12">
      <c r="C214" s="99" t="s">
        <v>34</v>
      </c>
      <c r="D214" s="567"/>
      <c r="E214" s="200">
        <f>D207/12</f>
        <v>0</v>
      </c>
      <c r="F214" s="100">
        <v>80</v>
      </c>
      <c r="G214" s="97">
        <f t="shared" si="20"/>
        <v>0</v>
      </c>
      <c r="H214" s="161"/>
      <c r="I214" s="98" t="s">
        <v>943</v>
      </c>
      <c r="J214" s="98" t="str">
        <f>VLOOKUP(I214,Presupuesto!$B$11:$C$566,2,0)</f>
        <v>UTILES DE ESCRITORIO, OFICINA Y ENSE¥ANZA</v>
      </c>
      <c r="K214" s="98" t="str">
        <f t="shared" si="21"/>
        <v>Gestión Tecnologías de Información y Comunicación</v>
      </c>
      <c r="L214" s="98" t="s">
        <v>412</v>
      </c>
    </row>
    <row r="215" spans="3:12">
      <c r="C215" s="109" t="s">
        <v>52</v>
      </c>
      <c r="D215" s="567"/>
      <c r="E215" s="210">
        <v>0</v>
      </c>
      <c r="F215" s="119">
        <v>25</v>
      </c>
      <c r="G215" s="97">
        <f t="shared" si="20"/>
        <v>0</v>
      </c>
      <c r="H215" s="161"/>
      <c r="I215" s="98" t="s">
        <v>943</v>
      </c>
      <c r="J215" s="98" t="str">
        <f>VLOOKUP(I215,Presupuesto!$B$11:$C$566,2,0)</f>
        <v>UTILES DE ESCRITORIO, OFICINA Y ENSE¥ANZA</v>
      </c>
      <c r="K215" s="98" t="str">
        <f t="shared" si="21"/>
        <v>Gestión Tecnologías de Información y Comunicación</v>
      </c>
      <c r="L215" s="98" t="s">
        <v>412</v>
      </c>
    </row>
    <row r="216" spans="3:12" ht="15.75" thickBot="1">
      <c r="C216" s="214" t="s">
        <v>430</v>
      </c>
      <c r="D216" s="215">
        <v>0</v>
      </c>
      <c r="E216" s="323">
        <v>0</v>
      </c>
      <c r="F216" s="104">
        <f>HLOOKUP(C216,$AH$2:$BU$3,2,0)</f>
        <v>1150</v>
      </c>
      <c r="G216" s="105">
        <f>D216*E216*F216</f>
        <v>0</v>
      </c>
      <c r="H216" s="324"/>
      <c r="I216" s="325" t="s">
        <v>301</v>
      </c>
      <c r="J216" s="106" t="str">
        <f>VLOOKUP(I216,Presupuesto!$B$11:$C$566,2,0)</f>
        <v>VIATICOS (26200-00)</v>
      </c>
      <c r="K216" s="326" t="str">
        <f t="shared" si="21"/>
        <v>Gestión Tecnologías de Información y Comunicación</v>
      </c>
      <c r="L216" s="326" t="s">
        <v>412</v>
      </c>
    </row>
    <row r="217" spans="3:12">
      <c r="C217" s="93"/>
      <c r="E217" s="112"/>
      <c r="F217" s="112"/>
      <c r="G217" s="112"/>
      <c r="H217" s="174"/>
      <c r="I217" s="112"/>
      <c r="J217" s="112"/>
      <c r="K217" s="112"/>
    </row>
    <row r="218" spans="3:12" ht="15.75" thickBot="1"/>
    <row r="219" spans="3:12" ht="15.75" thickBot="1">
      <c r="C219" s="29" t="s">
        <v>43</v>
      </c>
      <c r="D219" s="30">
        <f>SUM(G226:G235)</f>
        <v>0</v>
      </c>
      <c r="E219" s="93"/>
      <c r="F219" s="93"/>
      <c r="G219" s="93"/>
      <c r="H219" s="76"/>
      <c r="I219" s="76"/>
      <c r="J219" s="76"/>
      <c r="K219" s="112"/>
    </row>
    <row r="220" spans="3:12">
      <c r="C220" s="70"/>
      <c r="D220" s="31"/>
      <c r="E220" s="93"/>
      <c r="F220" s="93"/>
      <c r="G220" s="93"/>
      <c r="H220" s="76"/>
      <c r="I220" s="76"/>
      <c r="J220" s="76"/>
      <c r="K220" s="112"/>
    </row>
    <row r="221" spans="3:12">
      <c r="C221" s="70"/>
      <c r="D221" s="31"/>
      <c r="E221" s="93"/>
      <c r="F221" s="93"/>
      <c r="G221" s="93"/>
      <c r="H221" s="76"/>
      <c r="I221" s="76"/>
      <c r="J221" s="76"/>
      <c r="K221" s="112"/>
    </row>
    <row r="222" spans="3:12" ht="15.75">
      <c r="C222" s="202" t="s">
        <v>392</v>
      </c>
      <c r="D222" s="351"/>
      <c r="E222" s="93"/>
      <c r="F222" s="93"/>
      <c r="G222" s="93"/>
      <c r="H222" s="76"/>
      <c r="I222" s="76"/>
      <c r="J222" s="76"/>
      <c r="K222" s="112"/>
    </row>
    <row r="223" spans="3:12" ht="18.75">
      <c r="C223" s="208"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c r="C224" s="70"/>
      <c r="D224" s="31"/>
      <c r="E224" s="93"/>
      <c r="F224" s="93"/>
      <c r="G224" s="93"/>
      <c r="H224" s="76"/>
      <c r="I224" s="76"/>
      <c r="J224" s="76"/>
      <c r="K224" s="112"/>
    </row>
    <row r="225" spans="3:12" ht="30.75" thickBot="1">
      <c r="C225" s="126" t="s">
        <v>44</v>
      </c>
      <c r="D225" s="129" t="s">
        <v>45</v>
      </c>
      <c r="E225" s="128" t="s">
        <v>55</v>
      </c>
      <c r="F225" s="128" t="s">
        <v>57</v>
      </c>
      <c r="G225" s="127" t="s">
        <v>27</v>
      </c>
      <c r="H225" s="133" t="s">
        <v>131</v>
      </c>
      <c r="I225" s="128" t="s">
        <v>46</v>
      </c>
      <c r="J225" s="128" t="s">
        <v>132</v>
      </c>
      <c r="K225" s="128" t="s">
        <v>410</v>
      </c>
      <c r="L225" s="128" t="s">
        <v>411</v>
      </c>
    </row>
    <row r="226" spans="3:12">
      <c r="C226" s="318" t="s">
        <v>47</v>
      </c>
      <c r="D226" s="566"/>
      <c r="E226" s="319"/>
      <c r="F226" s="115">
        <v>30000</v>
      </c>
      <c r="G226" s="320">
        <f t="shared" ref="G226:G234" si="22">E226*F226</f>
        <v>0</v>
      </c>
      <c r="H226" s="321"/>
      <c r="I226" s="116" t="s">
        <v>700</v>
      </c>
      <c r="J226" s="116" t="str">
        <f>VLOOKUP(I226,Presupuesto!$B$11:$C$566,2,0)</f>
        <v>SERVICIOS DE CAPACITACION.</v>
      </c>
      <c r="K226" s="322" t="s">
        <v>1504</v>
      </c>
      <c r="L226" s="116" t="s">
        <v>394</v>
      </c>
    </row>
    <row r="227" spans="3:12">
      <c r="C227" s="99" t="s">
        <v>48</v>
      </c>
      <c r="D227" s="567"/>
      <c r="E227" s="200">
        <f>D226</f>
        <v>0</v>
      </c>
      <c r="F227" s="100">
        <v>50</v>
      </c>
      <c r="G227" s="97">
        <f t="shared" si="22"/>
        <v>0</v>
      </c>
      <c r="H227" s="161"/>
      <c r="I227" s="98" t="s">
        <v>718</v>
      </c>
      <c r="J227" s="98" t="str">
        <f>VLOOKUP(I227,Presupuesto!$B$11:$C$566,2,0)</f>
        <v>SERVICIOS DE IMPRENTA PUBLIC.Y REPRODUCCION</v>
      </c>
      <c r="K227" s="98" t="str">
        <f>$K$226</f>
        <v>Gestión Tecnologías de Información y Comunicación</v>
      </c>
      <c r="L227" s="98" t="s">
        <v>412</v>
      </c>
    </row>
    <row r="228" spans="3:12">
      <c r="C228" s="99" t="s">
        <v>49</v>
      </c>
      <c r="D228" s="567"/>
      <c r="E228" s="200">
        <f>D226</f>
        <v>0</v>
      </c>
      <c r="F228" s="100">
        <v>150</v>
      </c>
      <c r="G228" s="97">
        <f t="shared" si="22"/>
        <v>0</v>
      </c>
      <c r="H228" s="161"/>
      <c r="I228" s="98" t="s">
        <v>793</v>
      </c>
      <c r="J228" s="98" t="str">
        <f>VLOOKUP(I228,Presupuesto!$B$11:$C$566,2,0)</f>
        <v>ALIMENTOS B EBIDAS PARA PERSONAS</v>
      </c>
      <c r="K228" s="98" t="str">
        <f t="shared" ref="K228:K235" si="23">$K$226</f>
        <v>Gestión Tecnologías de Información y Comunicación</v>
      </c>
      <c r="L228" s="98" t="s">
        <v>396</v>
      </c>
    </row>
    <row r="229" spans="3:12">
      <c r="C229" s="99" t="s">
        <v>50</v>
      </c>
      <c r="D229" s="567"/>
      <c r="E229" s="151">
        <v>0</v>
      </c>
      <c r="F229" s="118">
        <v>10000</v>
      </c>
      <c r="G229" s="97">
        <f t="shared" si="22"/>
        <v>0</v>
      </c>
      <c r="H229" s="161"/>
      <c r="I229" s="314" t="s">
        <v>300</v>
      </c>
      <c r="J229" s="98" t="str">
        <f>VLOOKUP(I229,Presupuesto!$B$11:$C$566,2,0)</f>
        <v>PASAJES (26100-00)</v>
      </c>
      <c r="K229" s="98" t="str">
        <f t="shared" si="23"/>
        <v>Gestión Tecnologías de Información y Comunicación</v>
      </c>
      <c r="L229" s="98" t="s">
        <v>412</v>
      </c>
    </row>
    <row r="230" spans="3:12">
      <c r="C230" s="99" t="s">
        <v>417</v>
      </c>
      <c r="D230" s="567"/>
      <c r="E230" s="151">
        <v>0</v>
      </c>
      <c r="F230" s="118">
        <v>250</v>
      </c>
      <c r="G230" s="97">
        <f t="shared" si="22"/>
        <v>0</v>
      </c>
      <c r="H230" s="161"/>
      <c r="I230" s="98" t="s">
        <v>822</v>
      </c>
      <c r="J230" s="98" t="str">
        <f>VLOOKUP(I230,Presupuesto!$B$11:$C$566,2,0)</f>
        <v>PRODUCTOS PAPEL Y CARTON</v>
      </c>
      <c r="K230" s="98" t="str">
        <f t="shared" si="23"/>
        <v>Gestión Tecnologías de Información y Comunicación</v>
      </c>
      <c r="L230" s="98" t="s">
        <v>412</v>
      </c>
    </row>
    <row r="231" spans="3:12">
      <c r="C231" s="99" t="s">
        <v>51</v>
      </c>
      <c r="D231" s="567"/>
      <c r="E231" s="200">
        <f>(D226*25)/500</f>
        <v>0</v>
      </c>
      <c r="F231" s="100">
        <v>85</v>
      </c>
      <c r="G231" s="97">
        <f t="shared" si="22"/>
        <v>0</v>
      </c>
      <c r="H231" s="161"/>
      <c r="I231" s="98" t="s">
        <v>822</v>
      </c>
      <c r="J231" s="98" t="str">
        <f>VLOOKUP(I231,Presupuesto!$B$11:$C$566,2,0)</f>
        <v>PRODUCTOS PAPEL Y CARTON</v>
      </c>
      <c r="K231" s="98" t="str">
        <f t="shared" si="23"/>
        <v>Gestión Tecnologías de Información y Comunicación</v>
      </c>
      <c r="L231" s="98" t="s">
        <v>412</v>
      </c>
    </row>
    <row r="232" spans="3:12">
      <c r="C232" s="99" t="s">
        <v>123</v>
      </c>
      <c r="D232" s="567"/>
      <c r="E232" s="200">
        <f>D226/12</f>
        <v>0</v>
      </c>
      <c r="F232" s="100">
        <v>36</v>
      </c>
      <c r="G232" s="97">
        <f t="shared" si="22"/>
        <v>0</v>
      </c>
      <c r="H232" s="161"/>
      <c r="I232" s="98" t="s">
        <v>943</v>
      </c>
      <c r="J232" s="98" t="str">
        <f>VLOOKUP(I232,Presupuesto!$B$11:$C$566,2,0)</f>
        <v>UTILES DE ESCRITORIO, OFICINA Y ENSE¥ANZA</v>
      </c>
      <c r="K232" s="98" t="str">
        <f t="shared" si="23"/>
        <v>Gestión Tecnologías de Información y Comunicación</v>
      </c>
      <c r="L232" s="98" t="s">
        <v>412</v>
      </c>
    </row>
    <row r="233" spans="3:12">
      <c r="C233" s="99" t="s">
        <v>34</v>
      </c>
      <c r="D233" s="567"/>
      <c r="E233" s="200">
        <f>D226/12</f>
        <v>0</v>
      </c>
      <c r="F233" s="100">
        <v>80</v>
      </c>
      <c r="G233" s="97">
        <f t="shared" si="22"/>
        <v>0</v>
      </c>
      <c r="H233" s="161"/>
      <c r="I233" s="98" t="s">
        <v>943</v>
      </c>
      <c r="J233" s="98" t="str">
        <f>VLOOKUP(I233,Presupuesto!$B$11:$C$566,2,0)</f>
        <v>UTILES DE ESCRITORIO, OFICINA Y ENSE¥ANZA</v>
      </c>
      <c r="K233" s="98" t="str">
        <f t="shared" si="23"/>
        <v>Gestión Tecnologías de Información y Comunicación</v>
      </c>
      <c r="L233" s="98" t="s">
        <v>412</v>
      </c>
    </row>
    <row r="234" spans="3:12">
      <c r="C234" s="109" t="s">
        <v>52</v>
      </c>
      <c r="D234" s="567"/>
      <c r="E234" s="210">
        <v>0</v>
      </c>
      <c r="F234" s="119">
        <v>25</v>
      </c>
      <c r="G234" s="97">
        <f t="shared" si="22"/>
        <v>0</v>
      </c>
      <c r="H234" s="161"/>
      <c r="I234" s="98" t="s">
        <v>943</v>
      </c>
      <c r="J234" s="98" t="str">
        <f>VLOOKUP(I234,Presupuesto!$B$11:$C$566,2,0)</f>
        <v>UTILES DE ESCRITORIO, OFICINA Y ENSE¥ANZA</v>
      </c>
      <c r="K234" s="98" t="str">
        <f t="shared" si="23"/>
        <v>Gestión Tecnologías de Información y Comunicación</v>
      </c>
      <c r="L234" s="98" t="s">
        <v>412</v>
      </c>
    </row>
    <row r="235" spans="3:12" ht="15.75" thickBot="1">
      <c r="C235" s="214" t="s">
        <v>430</v>
      </c>
      <c r="D235" s="215">
        <v>0</v>
      </c>
      <c r="E235" s="323">
        <v>0</v>
      </c>
      <c r="F235" s="104">
        <f>HLOOKUP(C235,$AH$2:$BU$3,2,0)</f>
        <v>1150</v>
      </c>
      <c r="G235" s="105">
        <f>D235*E235*F235</f>
        <v>0</v>
      </c>
      <c r="H235" s="324"/>
      <c r="I235" s="325" t="s">
        <v>301</v>
      </c>
      <c r="J235" s="106" t="str">
        <f>VLOOKUP(I235,Presupuesto!$B$11:$C$566,2,0)</f>
        <v>VIATICOS (26200-00)</v>
      </c>
      <c r="K235" s="326" t="str">
        <f t="shared" si="23"/>
        <v>Gestión Tecnologías de Información y Comunicación</v>
      </c>
      <c r="L235" s="326" t="s">
        <v>412</v>
      </c>
    </row>
  </sheetData>
  <protectedRanges>
    <protectedRange password="DE9D" sqref="D16:F26 H16:I26 K16:L26 K36 K55 K74 K93 K112 K131 K150 K169 K188 K207 K2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10;"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967"/>
  <sheetViews>
    <sheetView showGridLines="0" topLeftCell="A70" zoomScale="84" zoomScaleNormal="84" workbookViewId="0">
      <selection activeCell="B193" sqref="B193"/>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c r="A2" s="122" t="s">
        <v>1357</v>
      </c>
      <c r="B2" s="122" t="s">
        <v>1359</v>
      </c>
      <c r="C2" s="122" t="s">
        <v>471</v>
      </c>
      <c r="D2" s="160" t="s">
        <v>1358</v>
      </c>
      <c r="E2" s="122" t="s">
        <v>1360</v>
      </c>
      <c r="F2" s="122" t="s">
        <v>472</v>
      </c>
      <c r="G2" s="122" t="s">
        <v>1361</v>
      </c>
      <c r="H2" s="160" t="s">
        <v>1362</v>
      </c>
      <c r="I2" s="122" t="s">
        <v>1363</v>
      </c>
      <c r="J2" s="122" t="s">
        <v>1449</v>
      </c>
      <c r="K2" s="122" t="s">
        <v>1364</v>
      </c>
      <c r="L2" s="122" t="s">
        <v>1365</v>
      </c>
      <c r="M2" s="122" t="s">
        <v>1366</v>
      </c>
      <c r="N2" s="122" t="s">
        <v>1367</v>
      </c>
      <c r="O2" s="122" t="s">
        <v>1368</v>
      </c>
      <c r="P2" s="122" t="s">
        <v>1462</v>
      </c>
      <c r="Q2" s="122" t="s">
        <v>1504</v>
      </c>
      <c r="R2" s="440" t="str">
        <f>+Presupuesto!D11</f>
        <v>Recurrente</v>
      </c>
      <c r="S2" s="44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1" t="s">
        <v>420</v>
      </c>
      <c r="AI2" s="211" t="s">
        <v>421</v>
      </c>
      <c r="AJ2" s="211" t="s">
        <v>422</v>
      </c>
      <c r="AK2" s="211" t="s">
        <v>423</v>
      </c>
      <c r="AL2" s="211" t="s">
        <v>424</v>
      </c>
      <c r="AM2" s="211" t="s">
        <v>427</v>
      </c>
      <c r="AN2" s="211" t="s">
        <v>425</v>
      </c>
      <c r="AO2" s="211" t="s">
        <v>426</v>
      </c>
      <c r="AP2" s="211" t="s">
        <v>428</v>
      </c>
      <c r="AQ2" s="211" t="s">
        <v>429</v>
      </c>
      <c r="AR2" s="211" t="s">
        <v>430</v>
      </c>
      <c r="AS2" s="211" t="s">
        <v>431</v>
      </c>
      <c r="AT2" s="211" t="s">
        <v>432</v>
      </c>
      <c r="AU2" s="211" t="s">
        <v>433</v>
      </c>
      <c r="AV2" s="211" t="s">
        <v>434</v>
      </c>
      <c r="AW2" s="211" t="s">
        <v>435</v>
      </c>
      <c r="AX2" s="211" t="s">
        <v>436</v>
      </c>
      <c r="AY2" s="211" t="s">
        <v>437</v>
      </c>
      <c r="AZ2" s="211" t="s">
        <v>438</v>
      </c>
      <c r="BA2" s="211" t="s">
        <v>439</v>
      </c>
      <c r="BB2" s="211" t="s">
        <v>440</v>
      </c>
      <c r="BC2" s="211" t="s">
        <v>441</v>
      </c>
      <c r="BD2" s="211" t="s">
        <v>442</v>
      </c>
      <c r="BE2" s="211" t="s">
        <v>443</v>
      </c>
      <c r="BF2" s="211" t="s">
        <v>444</v>
      </c>
      <c r="BG2" s="211" t="s">
        <v>445</v>
      </c>
      <c r="BH2" s="211" t="s">
        <v>446</v>
      </c>
      <c r="BI2" s="211" t="s">
        <v>447</v>
      </c>
      <c r="BJ2" s="211" t="s">
        <v>448</v>
      </c>
      <c r="BK2" s="211" t="s">
        <v>449</v>
      </c>
      <c r="BL2" s="211" t="s">
        <v>450</v>
      </c>
      <c r="BM2" s="211" t="s">
        <v>451</v>
      </c>
      <c r="BN2" s="211" t="s">
        <v>452</v>
      </c>
      <c r="BO2" s="211" t="s">
        <v>453</v>
      </c>
      <c r="BP2" s="211" t="s">
        <v>454</v>
      </c>
      <c r="BQ2" s="211" t="s">
        <v>455</v>
      </c>
      <c r="BR2" s="211" t="s">
        <v>456</v>
      </c>
      <c r="BS2" s="211" t="s">
        <v>457</v>
      </c>
      <c r="BT2" s="211" t="s">
        <v>458</v>
      </c>
      <c r="BU2" s="211" t="s">
        <v>459</v>
      </c>
      <c r="BZ2" s="86" t="s">
        <v>483</v>
      </c>
      <c r="CA2" s="86" t="s">
        <v>484</v>
      </c>
      <c r="CB2" s="86" t="s">
        <v>485</v>
      </c>
      <c r="CC2" s="86" t="s">
        <v>486</v>
      </c>
      <c r="CD2" s="86" t="s">
        <v>487</v>
      </c>
      <c r="CE2" s="86" t="s">
        <v>488</v>
      </c>
      <c r="CF2" s="86" t="s">
        <v>489</v>
      </c>
      <c r="CG2" s="86" t="s">
        <v>490</v>
      </c>
      <c r="CH2" s="86" t="s">
        <v>491</v>
      </c>
      <c r="CI2" s="86" t="s">
        <v>492</v>
      </c>
      <c r="CJ2" s="86" t="s">
        <v>493</v>
      </c>
      <c r="CK2" s="86" t="s">
        <v>494</v>
      </c>
      <c r="CL2" s="86" t="s">
        <v>495</v>
      </c>
      <c r="CM2" s="86" t="s">
        <v>496</v>
      </c>
    </row>
    <row r="3" spans="1:555" hidden="1">
      <c r="AH3" s="212">
        <v>2500</v>
      </c>
      <c r="AI3" s="212">
        <v>1900</v>
      </c>
      <c r="AJ3" s="212">
        <v>1650</v>
      </c>
      <c r="AK3" s="212">
        <v>1580</v>
      </c>
      <c r="AL3" s="212">
        <v>2250</v>
      </c>
      <c r="AM3" s="212">
        <v>1650</v>
      </c>
      <c r="AN3" s="212">
        <v>1400</v>
      </c>
      <c r="AO3" s="213">
        <v>1340</v>
      </c>
      <c r="AP3" s="213">
        <v>2000</v>
      </c>
      <c r="AQ3" s="213">
        <v>1400</v>
      </c>
      <c r="AR3" s="213">
        <v>1150</v>
      </c>
      <c r="AS3" s="213">
        <v>1100</v>
      </c>
      <c r="AT3" s="213">
        <v>1750</v>
      </c>
      <c r="AU3" s="213">
        <v>1150</v>
      </c>
      <c r="AV3" s="213">
        <v>900</v>
      </c>
      <c r="AW3" s="213">
        <v>860</v>
      </c>
      <c r="AX3" s="213">
        <v>1200</v>
      </c>
      <c r="AY3" s="122">
        <v>900</v>
      </c>
      <c r="AZ3" s="122">
        <v>650</v>
      </c>
      <c r="BA3" s="122">
        <v>620</v>
      </c>
      <c r="BB3" s="212">
        <f>+'Cuadro Resumen'!C213</f>
        <v>5605.2314999999999</v>
      </c>
      <c r="BC3" s="212">
        <f>+'Cuadro Resumen'!D213</f>
        <v>5165.6055000000006</v>
      </c>
      <c r="BD3" s="212">
        <f>+'Cuadro Resumen'!E213</f>
        <v>6594.39</v>
      </c>
      <c r="BE3" s="212">
        <f>+'Cuadro Resumen'!F213</f>
        <v>6154.7640000000001</v>
      </c>
      <c r="BF3" s="212">
        <f>+'Cuadro Resumen'!C214</f>
        <v>4945.7925000000005</v>
      </c>
      <c r="BG3" s="212">
        <f>+'Cuadro Resumen'!D214</f>
        <v>4506.1665000000003</v>
      </c>
      <c r="BH3" s="212">
        <f>+'Cuadro Resumen'!E214</f>
        <v>5934.951</v>
      </c>
      <c r="BI3" s="212">
        <f>+'Cuadro Resumen'!F214</f>
        <v>5495.3249999999998</v>
      </c>
      <c r="BJ3" s="213">
        <f>+'Cuadro Resumen'!C215</f>
        <v>4286.3535000000002</v>
      </c>
      <c r="BK3" s="213">
        <f>+'Cuadro Resumen'!D215</f>
        <v>3956.634</v>
      </c>
      <c r="BL3" s="213">
        <f>+'Cuadro Resumen'!E215</f>
        <v>5275.5120000000006</v>
      </c>
      <c r="BM3" s="213">
        <f>+'Cuadro Resumen'!F215</f>
        <v>4835.8860000000004</v>
      </c>
      <c r="BN3" s="213">
        <f>+'Cuadro Resumen'!C216</f>
        <v>3626.9145000000003</v>
      </c>
      <c r="BO3" s="213">
        <f>+'Cuadro Resumen'!D216</f>
        <v>3297.1950000000002</v>
      </c>
      <c r="BP3" s="213">
        <f>+'Cuadro Resumen'!E216</f>
        <v>4616.0730000000003</v>
      </c>
      <c r="BQ3" s="213">
        <f>+'Cuadro Resumen'!F216</f>
        <v>4286.3535000000002</v>
      </c>
      <c r="BR3" s="213">
        <f>+'Cuadro Resumen'!C217</f>
        <v>3187.2885000000001</v>
      </c>
      <c r="BS3" s="213">
        <f>+'Cuadro Resumen'!D217</f>
        <v>2967.4755</v>
      </c>
      <c r="BT3" s="213">
        <f>+'Cuadro Resumen'!E217</f>
        <v>4066.5405000000001</v>
      </c>
      <c r="BU3" s="213">
        <f>+'Cuadro Resumen'!F217</f>
        <v>3736.8210000000004</v>
      </c>
      <c r="BZ3" s="297">
        <v>43674.39</v>
      </c>
      <c r="CA3" s="297">
        <v>39703.99</v>
      </c>
      <c r="CB3" s="297">
        <v>35733.589999999997</v>
      </c>
      <c r="CC3" s="297">
        <v>31763.19</v>
      </c>
      <c r="CD3" s="297">
        <v>29777.99</v>
      </c>
      <c r="CE3" s="297">
        <v>27792.79</v>
      </c>
      <c r="CF3" s="297">
        <v>18859.39</v>
      </c>
      <c r="CG3" s="297">
        <v>17866.8</v>
      </c>
      <c r="CH3" s="297">
        <v>13896.4</v>
      </c>
      <c r="CI3" s="297">
        <v>15004.09</v>
      </c>
      <c r="CJ3" s="297">
        <v>13238.9</v>
      </c>
      <c r="CK3" s="297">
        <v>12356.31</v>
      </c>
      <c r="CL3" s="297">
        <v>463.22</v>
      </c>
      <c r="CM3" s="297">
        <v>2007.3</v>
      </c>
    </row>
    <row r="5" spans="1:555" ht="52.5">
      <c r="C5" s="195" t="s">
        <v>128</v>
      </c>
      <c r="D5" s="441">
        <f>SUMIF(C:C,$C$10,D:D)</f>
        <v>2297567.2650000006</v>
      </c>
      <c r="CA5" s="297"/>
    </row>
    <row r="6" spans="1:555">
      <c r="CA6" s="297"/>
    </row>
    <row r="7" spans="1:555">
      <c r="CA7" s="297"/>
    </row>
    <row r="8" spans="1:555">
      <c r="C8" s="70" t="s">
        <v>54</v>
      </c>
      <c r="D8" s="79"/>
      <c r="E8" s="70"/>
      <c r="F8" s="70"/>
      <c r="G8" s="70"/>
      <c r="H8" s="79"/>
      <c r="I8" s="70"/>
      <c r="J8" s="70"/>
      <c r="CA8" s="297"/>
    </row>
    <row r="9" spans="1:555" ht="15.75" thickBot="1">
      <c r="C9" s="94"/>
      <c r="D9" s="79"/>
      <c r="E9" s="94"/>
      <c r="F9" s="94"/>
      <c r="G9" s="94"/>
      <c r="H9" s="79"/>
      <c r="I9" s="94"/>
      <c r="J9" s="121"/>
      <c r="CA9" s="297"/>
    </row>
    <row r="10" spans="1:555" ht="15.75" thickBot="1">
      <c r="C10" s="69" t="s">
        <v>43</v>
      </c>
      <c r="D10" s="30">
        <f>SUM(G17:G67)</f>
        <v>1247567.2650000004</v>
      </c>
      <c r="E10" s="93"/>
      <c r="F10" s="93"/>
      <c r="G10" s="93"/>
      <c r="H10" s="76"/>
      <c r="I10" s="76"/>
      <c r="J10" s="76"/>
      <c r="K10" s="153"/>
      <c r="CA10" s="297"/>
    </row>
    <row r="11" spans="1:555">
      <c r="B11" s="177"/>
      <c r="D11" s="31"/>
      <c r="E11" s="93"/>
      <c r="F11" s="93"/>
      <c r="G11" s="93"/>
      <c r="H11" s="76"/>
      <c r="I11" s="76"/>
      <c r="J11" s="76"/>
      <c r="K11" s="153"/>
      <c r="CA11" s="297"/>
    </row>
    <row r="12" spans="1:555">
      <c r="B12" s="177"/>
      <c r="D12" s="31"/>
      <c r="E12" s="93"/>
      <c r="F12" s="93"/>
      <c r="G12" s="93"/>
      <c r="H12" s="76"/>
      <c r="I12" s="76"/>
      <c r="J12" s="76"/>
      <c r="K12" s="153"/>
      <c r="CA12" s="297"/>
    </row>
    <row r="13" spans="1:555" ht="15.75">
      <c r="B13" s="541"/>
      <c r="C13" s="202" t="s">
        <v>392</v>
      </c>
      <c r="D13" s="351" t="s">
        <v>1613</v>
      </c>
      <c r="E13" s="93"/>
      <c r="F13" s="93"/>
      <c r="G13" s="93"/>
      <c r="H13" s="76"/>
      <c r="I13" s="76"/>
      <c r="J13" s="76"/>
      <c r="K13" s="153"/>
      <c r="CA13" s="297"/>
    </row>
    <row r="14" spans="1:555" ht="18.75">
      <c r="C14" s="208"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Gestión para contratar docentes por hora </v>
      </c>
      <c r="D14" s="31"/>
      <c r="E14" s="93"/>
      <c r="F14" s="93"/>
      <c r="G14" s="93"/>
      <c r="H14" s="76"/>
      <c r="I14" s="76"/>
      <c r="J14" s="76"/>
      <c r="K14" s="153"/>
      <c r="CA14" s="297"/>
    </row>
    <row r="15" spans="1:555" ht="15.75" thickBot="1">
      <c r="C15" s="94"/>
      <c r="D15" s="31"/>
      <c r="E15" s="93"/>
      <c r="F15" s="93"/>
      <c r="G15" s="93"/>
      <c r="H15" s="76"/>
      <c r="I15" s="76"/>
      <c r="J15" s="76"/>
      <c r="K15" s="153"/>
      <c r="CA15" s="297"/>
    </row>
    <row r="16" spans="1:555" ht="30.75" thickBot="1">
      <c r="C16" s="134" t="s">
        <v>44</v>
      </c>
      <c r="D16" s="138" t="s">
        <v>55</v>
      </c>
      <c r="E16" s="170" t="s">
        <v>56</v>
      </c>
      <c r="F16" s="138" t="s">
        <v>57</v>
      </c>
      <c r="G16" s="135" t="s">
        <v>27</v>
      </c>
      <c r="H16" s="133" t="s">
        <v>131</v>
      </c>
      <c r="I16" s="136" t="s">
        <v>46</v>
      </c>
      <c r="J16" s="136" t="s">
        <v>132</v>
      </c>
      <c r="K16" s="136" t="s">
        <v>410</v>
      </c>
      <c r="L16" s="136" t="s">
        <v>411</v>
      </c>
      <c r="CA16" s="297"/>
    </row>
    <row r="17" spans="3:79" ht="15.75" thickBot="1">
      <c r="C17" s="137" t="s">
        <v>483</v>
      </c>
      <c r="D17" s="199"/>
      <c r="E17" s="152">
        <v>12</v>
      </c>
      <c r="F17" s="298">
        <f>HLOOKUP($C17,$BZ$2:$CM$3,2,0)</f>
        <v>43674.39</v>
      </c>
      <c r="G17" s="113">
        <f>D17*E17*F17</f>
        <v>0</v>
      </c>
      <c r="H17" s="166"/>
      <c r="I17" s="114" t="s">
        <v>497</v>
      </c>
      <c r="J17" s="114" t="str">
        <f>VLOOKUP(I17,Presupuesto!$B$11:$C$565,2,0)</f>
        <v>SUELDOS Y SALARIOS PERMANENTES</v>
      </c>
      <c r="K17" s="216" t="s">
        <v>1504</v>
      </c>
      <c r="L17" s="98" t="s">
        <v>394</v>
      </c>
      <c r="CA17" s="297"/>
    </row>
    <row r="18" spans="3:79">
      <c r="C18" s="171" t="s">
        <v>58</v>
      </c>
      <c r="D18" s="163"/>
      <c r="E18" s="154">
        <v>0</v>
      </c>
      <c r="F18" s="100">
        <f>IF(E17=0,"",(G17/E17)/12*E17)</f>
        <v>0</v>
      </c>
      <c r="G18" s="97">
        <f>F18</f>
        <v>0</v>
      </c>
      <c r="H18" s="164"/>
      <c r="I18" s="116" t="s">
        <v>517</v>
      </c>
      <c r="J18" s="116" t="str">
        <f>VLOOKUP(I18,Presupuesto!$B$11:$C$565,2,0)</f>
        <v>AGUINALDO Y DECIMO CUARTO MES</v>
      </c>
      <c r="K18" s="98" t="str">
        <f t="shared" ref="K18:K49" si="0">$K$17</f>
        <v>Gestión Tecnologías de Información y Comunicación</v>
      </c>
      <c r="L18" s="98" t="s">
        <v>412</v>
      </c>
      <c r="CA18" s="297"/>
    </row>
    <row r="19" spans="3:79" ht="15.75" thickBot="1">
      <c r="C19" s="172" t="s">
        <v>59</v>
      </c>
      <c r="D19" s="163"/>
      <c r="E19" s="154">
        <v>0</v>
      </c>
      <c r="F19" s="117">
        <f>IF(E17&lt;6,"",((E17-6)/12)*(G17/E17))</f>
        <v>0</v>
      </c>
      <c r="G19" s="97">
        <f>F19</f>
        <v>0</v>
      </c>
      <c r="H19" s="164"/>
      <c r="I19" s="101" t="s">
        <v>520</v>
      </c>
      <c r="J19" s="101" t="str">
        <f>VLOOKUP(I19,Presupuesto!$B$11:$C$565,2,0)</f>
        <v>DECIMOCUARTO MES</v>
      </c>
      <c r="K19" s="98" t="str">
        <f t="shared" si="0"/>
        <v>Gestión Tecnologías de Información y Comunicación</v>
      </c>
      <c r="L19" s="98" t="s">
        <v>395</v>
      </c>
      <c r="CA19" s="297"/>
    </row>
    <row r="20" spans="3:79" ht="15.75" thickBot="1">
      <c r="C20" s="137" t="s">
        <v>484</v>
      </c>
      <c r="D20" s="199"/>
      <c r="E20" s="152">
        <v>12</v>
      </c>
      <c r="F20" s="298">
        <f>HLOOKUP($C20,$BZ$2:$CM$3,2,0)</f>
        <v>39703.99</v>
      </c>
      <c r="G20" s="113">
        <f>D20*E20*F20</f>
        <v>0</v>
      </c>
      <c r="H20" s="166"/>
      <c r="I20" s="114" t="s">
        <v>497</v>
      </c>
      <c r="J20" s="114" t="str">
        <f>VLOOKUP(I20,Presupuesto!$B$11:$C$565,2,0)</f>
        <v>SUELDOS Y SALARIOS PERMANENTES</v>
      </c>
      <c r="K20" s="98" t="str">
        <f t="shared" si="0"/>
        <v>Gestión Tecnologías de Información y Comunicación</v>
      </c>
      <c r="L20" s="98" t="s">
        <v>395</v>
      </c>
    </row>
    <row r="21" spans="3:79">
      <c r="C21" s="171" t="s">
        <v>58</v>
      </c>
      <c r="D21" s="163"/>
      <c r="E21" s="154">
        <v>0</v>
      </c>
      <c r="F21" s="100">
        <f>IF(E20=0,"",(G20/E20)/12*E20)</f>
        <v>0</v>
      </c>
      <c r="G21" s="97">
        <f>F21</f>
        <v>0</v>
      </c>
      <c r="H21" s="164"/>
      <c r="I21" s="116" t="s">
        <v>517</v>
      </c>
      <c r="J21" s="116" t="str">
        <f>VLOOKUP(I21,Presupuesto!$B$11:$C$565,2,0)</f>
        <v>AGUINALDO Y DECIMO CUARTO MES</v>
      </c>
      <c r="K21" s="98" t="str">
        <f t="shared" si="0"/>
        <v>Gestión Tecnologías de Información y Comunicación</v>
      </c>
      <c r="L21" s="98" t="s">
        <v>395</v>
      </c>
    </row>
    <row r="22" spans="3:79" ht="15.75" thickBot="1">
      <c r="C22" s="172" t="s">
        <v>59</v>
      </c>
      <c r="D22" s="163"/>
      <c r="E22" s="154">
        <v>0</v>
      </c>
      <c r="F22" s="117">
        <f>IF(E20&lt;6,"",((E20-6)/12)*(G20/E20))</f>
        <v>0</v>
      </c>
      <c r="G22" s="97">
        <f>F22</f>
        <v>0</v>
      </c>
      <c r="H22" s="164"/>
      <c r="I22" s="101" t="s">
        <v>520</v>
      </c>
      <c r="J22" s="101" t="str">
        <f>VLOOKUP(I22,Presupuesto!$B$11:$C$565,2,0)</f>
        <v>DECIMOCUARTO MES</v>
      </c>
      <c r="K22" s="98" t="str">
        <f t="shared" si="0"/>
        <v>Gestión Tecnologías de Información y Comunicación</v>
      </c>
      <c r="L22" s="98" t="s">
        <v>395</v>
      </c>
    </row>
    <row r="23" spans="3:79" ht="15.75" thickBot="1">
      <c r="C23" s="137" t="s">
        <v>485</v>
      </c>
      <c r="D23" s="199"/>
      <c r="E23" s="152">
        <v>12</v>
      </c>
      <c r="F23" s="298">
        <f>HLOOKUP($C23,$BZ$2:$CM$3,2,0)</f>
        <v>35733.589999999997</v>
      </c>
      <c r="G23" s="113">
        <f>D23*E23*F23</f>
        <v>0</v>
      </c>
      <c r="H23" s="166"/>
      <c r="I23" s="114" t="s">
        <v>497</v>
      </c>
      <c r="J23" s="114" t="str">
        <f>VLOOKUP(I23,Presupuesto!$B$11:$C$565,2,0)</f>
        <v>SUELDOS Y SALARIOS PERMANENTES</v>
      </c>
      <c r="K23" s="98" t="str">
        <f t="shared" si="0"/>
        <v>Gestión Tecnologías de Información y Comunicación</v>
      </c>
      <c r="L23" s="98" t="s">
        <v>395</v>
      </c>
    </row>
    <row r="24" spans="3:79">
      <c r="C24" s="171" t="s">
        <v>58</v>
      </c>
      <c r="D24" s="163"/>
      <c r="E24" s="154">
        <v>0</v>
      </c>
      <c r="F24" s="100">
        <f>IF(E23=0,"",(G23/E23)/12*E23)</f>
        <v>0</v>
      </c>
      <c r="G24" s="97">
        <f>F24</f>
        <v>0</v>
      </c>
      <c r="H24" s="164"/>
      <c r="I24" s="116" t="s">
        <v>517</v>
      </c>
      <c r="J24" s="116" t="str">
        <f>VLOOKUP(I24,Presupuesto!$B$11:$C$565,2,0)</f>
        <v>AGUINALDO Y DECIMO CUARTO MES</v>
      </c>
      <c r="K24" s="98" t="str">
        <f t="shared" si="0"/>
        <v>Gestión Tecnologías de Información y Comunicación</v>
      </c>
      <c r="L24" s="98" t="s">
        <v>395</v>
      </c>
    </row>
    <row r="25" spans="3:79" ht="15.75" thickBot="1">
      <c r="C25" s="172" t="s">
        <v>59</v>
      </c>
      <c r="D25" s="163"/>
      <c r="E25" s="154">
        <v>0</v>
      </c>
      <c r="F25" s="117">
        <f>IF(E23&lt;6,"",((E23-6)/12)*(G23/E23))</f>
        <v>0</v>
      </c>
      <c r="G25" s="97">
        <f>F25</f>
        <v>0</v>
      </c>
      <c r="H25" s="164"/>
      <c r="I25" s="101" t="s">
        <v>520</v>
      </c>
      <c r="J25" s="101" t="str">
        <f>VLOOKUP(I25,Presupuesto!$B$11:$C$565,2,0)</f>
        <v>DECIMOCUARTO MES</v>
      </c>
      <c r="K25" s="98" t="str">
        <f t="shared" si="0"/>
        <v>Gestión Tecnologías de Información y Comunicación</v>
      </c>
      <c r="L25" s="98" t="s">
        <v>395</v>
      </c>
    </row>
    <row r="26" spans="3:79" ht="15.75" thickBot="1">
      <c r="C26" s="137" t="s">
        <v>486</v>
      </c>
      <c r="D26" s="199"/>
      <c r="E26" s="152">
        <v>12</v>
      </c>
      <c r="F26" s="298">
        <f>HLOOKUP($C26,$BZ$2:$CM$3,2,0)</f>
        <v>31763.19</v>
      </c>
      <c r="G26" s="113">
        <f>D26*E26*F26</f>
        <v>0</v>
      </c>
      <c r="H26" s="166"/>
      <c r="I26" s="114" t="s">
        <v>497</v>
      </c>
      <c r="J26" s="114" t="str">
        <f>VLOOKUP(I26,Presupuesto!$B$11:$C$565,2,0)</f>
        <v>SUELDOS Y SALARIOS PERMANENTES</v>
      </c>
      <c r="K26" s="98" t="str">
        <f t="shared" si="0"/>
        <v>Gestión Tecnologías de Información y Comunicación</v>
      </c>
      <c r="L26" s="98" t="s">
        <v>395</v>
      </c>
    </row>
    <row r="27" spans="3:79">
      <c r="C27" s="171" t="s">
        <v>58</v>
      </c>
      <c r="D27" s="163"/>
      <c r="E27" s="154">
        <v>0</v>
      </c>
      <c r="F27" s="100">
        <f>IF(E26=0,"",(G26/E26)/12*E26)</f>
        <v>0</v>
      </c>
      <c r="G27" s="97">
        <f>F27</f>
        <v>0</v>
      </c>
      <c r="H27" s="164"/>
      <c r="I27" s="116" t="s">
        <v>517</v>
      </c>
      <c r="J27" s="116" t="str">
        <f>VLOOKUP(I27,Presupuesto!$B$11:$C$565,2,0)</f>
        <v>AGUINALDO Y DECIMO CUARTO MES</v>
      </c>
      <c r="K27" s="98" t="str">
        <f t="shared" si="0"/>
        <v>Gestión Tecnologías de Información y Comunicación</v>
      </c>
      <c r="L27" s="98" t="s">
        <v>395</v>
      </c>
    </row>
    <row r="28" spans="3:79" ht="15.75" thickBot="1">
      <c r="C28" s="172" t="s">
        <v>59</v>
      </c>
      <c r="D28" s="163"/>
      <c r="E28" s="154">
        <v>0</v>
      </c>
      <c r="F28" s="117">
        <f>IF(E26&lt;6,"",((E26-6)/12)*(G26/E26))</f>
        <v>0</v>
      </c>
      <c r="G28" s="97">
        <f>F28</f>
        <v>0</v>
      </c>
      <c r="H28" s="164"/>
      <c r="I28" s="101" t="s">
        <v>520</v>
      </c>
      <c r="J28" s="101" t="str">
        <f>VLOOKUP(I28,Presupuesto!$B$11:$C$565,2,0)</f>
        <v>DECIMOCUARTO MES</v>
      </c>
      <c r="K28" s="98" t="str">
        <f t="shared" si="0"/>
        <v>Gestión Tecnologías de Información y Comunicación</v>
      </c>
      <c r="L28" s="98" t="s">
        <v>395</v>
      </c>
    </row>
    <row r="29" spans="3:79" ht="15.75" thickBot="1">
      <c r="C29" s="137" t="s">
        <v>487</v>
      </c>
      <c r="D29" s="199"/>
      <c r="E29" s="152">
        <v>12</v>
      </c>
      <c r="F29" s="298">
        <f>HLOOKUP($C29,$BZ$2:$CM$3,2,0)</f>
        <v>29777.99</v>
      </c>
      <c r="G29" s="113">
        <f>D29*E29*F29</f>
        <v>0</v>
      </c>
      <c r="H29" s="166"/>
      <c r="I29" s="114" t="s">
        <v>497</v>
      </c>
      <c r="J29" s="114" t="str">
        <f>VLOOKUP(I29,Presupuesto!$B$11:$C$565,2,0)</f>
        <v>SUELDOS Y SALARIOS PERMANENTES</v>
      </c>
      <c r="K29" s="98" t="str">
        <f t="shared" si="0"/>
        <v>Gestión Tecnologías de Información y Comunicación</v>
      </c>
      <c r="L29" s="98" t="s">
        <v>395</v>
      </c>
    </row>
    <row r="30" spans="3:79">
      <c r="C30" s="171" t="s">
        <v>58</v>
      </c>
      <c r="D30" s="163"/>
      <c r="E30" s="154">
        <v>0</v>
      </c>
      <c r="F30" s="100">
        <f>IF(E29=0,"",(G29/E29)/12*E29)</f>
        <v>0</v>
      </c>
      <c r="G30" s="97">
        <f>F30</f>
        <v>0</v>
      </c>
      <c r="H30" s="164"/>
      <c r="I30" s="116" t="s">
        <v>517</v>
      </c>
      <c r="J30" s="116" t="str">
        <f>VLOOKUP(I30,Presupuesto!$B$11:$C$565,2,0)</f>
        <v>AGUINALDO Y DECIMO CUARTO MES</v>
      </c>
      <c r="K30" s="98" t="str">
        <f t="shared" si="0"/>
        <v>Gestión Tecnologías de Información y Comunicación</v>
      </c>
      <c r="L30" s="98" t="s">
        <v>395</v>
      </c>
    </row>
    <row r="31" spans="3:79" ht="15.75" thickBot="1">
      <c r="C31" s="172" t="s">
        <v>59</v>
      </c>
      <c r="D31" s="163"/>
      <c r="E31" s="154">
        <v>0</v>
      </c>
      <c r="F31" s="117">
        <f>IF(E29&lt;6,"",((E29-6)/12)*(G29/E29))</f>
        <v>0</v>
      </c>
      <c r="G31" s="97">
        <f>F31</f>
        <v>0</v>
      </c>
      <c r="H31" s="164"/>
      <c r="I31" s="101" t="s">
        <v>520</v>
      </c>
      <c r="J31" s="101" t="str">
        <f>VLOOKUP(I31,Presupuesto!$B$11:$C$565,2,0)</f>
        <v>DECIMOCUARTO MES</v>
      </c>
      <c r="K31" s="98" t="str">
        <f t="shared" si="0"/>
        <v>Gestión Tecnologías de Información y Comunicación</v>
      </c>
      <c r="L31" s="98" t="s">
        <v>395</v>
      </c>
    </row>
    <row r="32" spans="3:79" ht="15.75" thickBot="1">
      <c r="C32" s="137" t="s">
        <v>488</v>
      </c>
      <c r="D32" s="199"/>
      <c r="E32" s="152">
        <v>12</v>
      </c>
      <c r="F32" s="298">
        <f>HLOOKUP($C32,$BZ$2:$CM$3,2,0)</f>
        <v>27792.79</v>
      </c>
      <c r="G32" s="113">
        <f>D32*E32*F32</f>
        <v>0</v>
      </c>
      <c r="H32" s="166"/>
      <c r="I32" s="114" t="s">
        <v>497</v>
      </c>
      <c r="J32" s="114" t="str">
        <f>VLOOKUP(I32,Presupuesto!$B$11:$C$565,2,0)</f>
        <v>SUELDOS Y SALARIOS PERMANENTES</v>
      </c>
      <c r="K32" s="98" t="str">
        <f t="shared" si="0"/>
        <v>Gestión Tecnologías de Información y Comunicación</v>
      </c>
      <c r="L32" s="98" t="s">
        <v>395</v>
      </c>
    </row>
    <row r="33" spans="3:12">
      <c r="C33" s="171" t="s">
        <v>58</v>
      </c>
      <c r="D33" s="163"/>
      <c r="E33" s="154">
        <v>0</v>
      </c>
      <c r="F33" s="100">
        <f>IF(E32=0,"",(G32/E32)/12*E32)</f>
        <v>0</v>
      </c>
      <c r="G33" s="97">
        <f>F33</f>
        <v>0</v>
      </c>
      <c r="H33" s="164"/>
      <c r="I33" s="116" t="s">
        <v>517</v>
      </c>
      <c r="J33" s="116" t="str">
        <f>VLOOKUP(I33,Presupuesto!$B$11:$C$565,2,0)</f>
        <v>AGUINALDO Y DECIMO CUARTO MES</v>
      </c>
      <c r="K33" s="98" t="str">
        <f t="shared" si="0"/>
        <v>Gestión Tecnologías de Información y Comunicación</v>
      </c>
      <c r="L33" s="98" t="s">
        <v>395</v>
      </c>
    </row>
    <row r="34" spans="3:12" ht="15.75" thickBot="1">
      <c r="C34" s="172" t="s">
        <v>59</v>
      </c>
      <c r="D34" s="163"/>
      <c r="E34" s="154">
        <v>0</v>
      </c>
      <c r="F34" s="117">
        <f>IF(E32&lt;6,"",((E32-6)/12)*(G32/E32))</f>
        <v>0</v>
      </c>
      <c r="G34" s="97">
        <f>F34</f>
        <v>0</v>
      </c>
      <c r="H34" s="164"/>
      <c r="I34" s="101" t="s">
        <v>520</v>
      </c>
      <c r="J34" s="101" t="str">
        <f>VLOOKUP(I34,Presupuesto!$B$11:$C$565,2,0)</f>
        <v>DECIMOCUARTO MES</v>
      </c>
      <c r="K34" s="98" t="str">
        <f t="shared" si="0"/>
        <v>Gestión Tecnologías de Información y Comunicación</v>
      </c>
      <c r="L34" s="98" t="s">
        <v>395</v>
      </c>
    </row>
    <row r="35" spans="3:12" ht="15.75" thickBot="1">
      <c r="C35" s="137" t="s">
        <v>489</v>
      </c>
      <c r="D35" s="199"/>
      <c r="E35" s="152">
        <v>12</v>
      </c>
      <c r="F35" s="298">
        <f>HLOOKUP($C35,$BZ$2:$CM$3,2,0)</f>
        <v>18859.39</v>
      </c>
      <c r="G35" s="113">
        <f>D35*E35*F35</f>
        <v>0</v>
      </c>
      <c r="H35" s="166"/>
      <c r="I35" s="114" t="s">
        <v>497</v>
      </c>
      <c r="J35" s="114" t="str">
        <f>VLOOKUP(I35,Presupuesto!$B$11:$C$565,2,0)</f>
        <v>SUELDOS Y SALARIOS PERMANENTES</v>
      </c>
      <c r="K35" s="98" t="str">
        <f t="shared" si="0"/>
        <v>Gestión Tecnologías de Información y Comunicación</v>
      </c>
      <c r="L35" s="98" t="s">
        <v>395</v>
      </c>
    </row>
    <row r="36" spans="3:12">
      <c r="C36" s="171" t="s">
        <v>58</v>
      </c>
      <c r="D36" s="163"/>
      <c r="E36" s="154">
        <v>0</v>
      </c>
      <c r="F36" s="100">
        <f>IF(E35=0,"",(G35/E35)/12*E35)</f>
        <v>0</v>
      </c>
      <c r="G36" s="97">
        <f>F36</f>
        <v>0</v>
      </c>
      <c r="H36" s="164"/>
      <c r="I36" s="116" t="s">
        <v>517</v>
      </c>
      <c r="J36" s="116" t="str">
        <f>VLOOKUP(I36,Presupuesto!$B$11:$C$565,2,0)</f>
        <v>AGUINALDO Y DECIMO CUARTO MES</v>
      </c>
      <c r="K36" s="98" t="str">
        <f t="shared" si="0"/>
        <v>Gestión Tecnologías de Información y Comunicación</v>
      </c>
      <c r="L36" s="98" t="s">
        <v>395</v>
      </c>
    </row>
    <row r="37" spans="3:12" ht="15.75" thickBot="1">
      <c r="C37" s="172" t="s">
        <v>59</v>
      </c>
      <c r="D37" s="163"/>
      <c r="E37" s="154">
        <v>0</v>
      </c>
      <c r="F37" s="117">
        <f>IF(E35&lt;6,"",((E35-6)/12)*(G35/E35))</f>
        <v>0</v>
      </c>
      <c r="G37" s="97">
        <f>F37</f>
        <v>0</v>
      </c>
      <c r="H37" s="164"/>
      <c r="I37" s="101" t="s">
        <v>520</v>
      </c>
      <c r="J37" s="101" t="str">
        <f>VLOOKUP(I37,Presupuesto!$B$11:$C$565,2,0)</f>
        <v>DECIMOCUARTO MES</v>
      </c>
      <c r="K37" s="98" t="str">
        <f t="shared" si="0"/>
        <v>Gestión Tecnologías de Información y Comunicación</v>
      </c>
      <c r="L37" s="98" t="s">
        <v>395</v>
      </c>
    </row>
    <row r="38" spans="3:12" ht="15.75" thickBot="1">
      <c r="C38" s="137" t="s">
        <v>490</v>
      </c>
      <c r="D38" s="199"/>
      <c r="E38" s="152">
        <v>12</v>
      </c>
      <c r="F38" s="298">
        <f>HLOOKUP($C38,$BZ$2:$CM$3,2,0)</f>
        <v>17866.8</v>
      </c>
      <c r="G38" s="113">
        <f>D38*E38*F38</f>
        <v>0</v>
      </c>
      <c r="H38" s="166"/>
      <c r="I38" s="114" t="s">
        <v>497</v>
      </c>
      <c r="J38" s="114" t="str">
        <f>VLOOKUP(I38,Presupuesto!$B$11:$C$565,2,0)</f>
        <v>SUELDOS Y SALARIOS PERMANENTES</v>
      </c>
      <c r="K38" s="98" t="str">
        <f t="shared" si="0"/>
        <v>Gestión Tecnologías de Información y Comunicación</v>
      </c>
      <c r="L38" s="98" t="s">
        <v>395</v>
      </c>
    </row>
    <row r="39" spans="3:12">
      <c r="C39" s="171" t="s">
        <v>58</v>
      </c>
      <c r="D39" s="163"/>
      <c r="E39" s="154">
        <v>0</v>
      </c>
      <c r="F39" s="100">
        <f>IF(E38=0,"",(G38/E38)/12*E38)</f>
        <v>0</v>
      </c>
      <c r="G39" s="97">
        <f>F39</f>
        <v>0</v>
      </c>
      <c r="H39" s="164"/>
      <c r="I39" s="116" t="s">
        <v>517</v>
      </c>
      <c r="J39" s="116" t="str">
        <f>VLOOKUP(I39,Presupuesto!$B$11:$C$565,2,0)</f>
        <v>AGUINALDO Y DECIMO CUARTO MES</v>
      </c>
      <c r="K39" s="98" t="str">
        <f t="shared" si="0"/>
        <v>Gestión Tecnologías de Información y Comunicación</v>
      </c>
      <c r="L39" s="98" t="s">
        <v>395</v>
      </c>
    </row>
    <row r="40" spans="3:12" ht="15.75" thickBot="1">
      <c r="C40" s="172" t="s">
        <v>59</v>
      </c>
      <c r="D40" s="163"/>
      <c r="E40" s="154">
        <v>0</v>
      </c>
      <c r="F40" s="117">
        <f>IF(E38&lt;6,"",((E38-6)/12)*(G38/E38))</f>
        <v>0</v>
      </c>
      <c r="G40" s="97">
        <f>F40</f>
        <v>0</v>
      </c>
      <c r="H40" s="164"/>
      <c r="I40" s="101" t="s">
        <v>520</v>
      </c>
      <c r="J40" s="101" t="str">
        <f>VLOOKUP(I40,Presupuesto!$B$11:$C$565,2,0)</f>
        <v>DECIMOCUARTO MES</v>
      </c>
      <c r="K40" s="98" t="str">
        <f t="shared" si="0"/>
        <v>Gestión Tecnologías de Información y Comunicación</v>
      </c>
      <c r="L40" s="98" t="s">
        <v>395</v>
      </c>
    </row>
    <row r="41" spans="3:12" ht="15.75" thickBot="1">
      <c r="C41" s="137" t="s">
        <v>491</v>
      </c>
      <c r="D41" s="199"/>
      <c r="E41" s="152">
        <v>12</v>
      </c>
      <c r="F41" s="298">
        <f>HLOOKUP($C41,$BZ$2:$CM$3,2,0)</f>
        <v>13896.4</v>
      </c>
      <c r="G41" s="113">
        <f>D41*E41*F41</f>
        <v>0</v>
      </c>
      <c r="H41" s="166"/>
      <c r="I41" s="114" t="s">
        <v>497</v>
      </c>
      <c r="J41" s="114" t="str">
        <f>VLOOKUP(I41,Presupuesto!$B$11:$C$565,2,0)</f>
        <v>SUELDOS Y SALARIOS PERMANENTES</v>
      </c>
      <c r="K41" s="98" t="str">
        <f t="shared" si="0"/>
        <v>Gestión Tecnologías de Información y Comunicación</v>
      </c>
      <c r="L41" s="98" t="s">
        <v>395</v>
      </c>
    </row>
    <row r="42" spans="3:12">
      <c r="C42" s="171" t="s">
        <v>58</v>
      </c>
      <c r="D42" s="163"/>
      <c r="E42" s="154">
        <v>0</v>
      </c>
      <c r="F42" s="100">
        <f>IF(E41=0,"",(G41/E41)/12*E41)</f>
        <v>0</v>
      </c>
      <c r="G42" s="97">
        <f>F42</f>
        <v>0</v>
      </c>
      <c r="H42" s="164"/>
      <c r="I42" s="116" t="s">
        <v>517</v>
      </c>
      <c r="J42" s="116" t="str">
        <f>VLOOKUP(I42,Presupuesto!$B$11:$C$565,2,0)</f>
        <v>AGUINALDO Y DECIMO CUARTO MES</v>
      </c>
      <c r="K42" s="98" t="str">
        <f t="shared" si="0"/>
        <v>Gestión Tecnologías de Información y Comunicación</v>
      </c>
      <c r="L42" s="98" t="s">
        <v>395</v>
      </c>
    </row>
    <row r="43" spans="3:12" ht="15.75" thickBot="1">
      <c r="C43" s="172" t="s">
        <v>59</v>
      </c>
      <c r="D43" s="163"/>
      <c r="E43" s="154">
        <v>0</v>
      </c>
      <c r="F43" s="117">
        <f>IF(E41&lt;6,"",((E41-6)/12)*(G41/E41))</f>
        <v>0</v>
      </c>
      <c r="G43" s="97">
        <f>F43</f>
        <v>0</v>
      </c>
      <c r="H43" s="164"/>
      <c r="I43" s="101" t="s">
        <v>520</v>
      </c>
      <c r="J43" s="101" t="str">
        <f>VLOOKUP(I43,Presupuesto!$B$11:$C$565,2,0)</f>
        <v>DECIMOCUARTO MES</v>
      </c>
      <c r="K43" s="98" t="str">
        <f t="shared" si="0"/>
        <v>Gestión Tecnologías de Información y Comunicación</v>
      </c>
      <c r="L43" s="98" t="s">
        <v>395</v>
      </c>
    </row>
    <row r="44" spans="3:12" ht="15.75" thickBot="1">
      <c r="C44" s="137" t="s">
        <v>492</v>
      </c>
      <c r="D44" s="199"/>
      <c r="E44" s="152">
        <v>12</v>
      </c>
      <c r="F44" s="298">
        <f>HLOOKUP($C44,$BZ$2:$CM$3,2,0)</f>
        <v>15004.09</v>
      </c>
      <c r="G44" s="113">
        <f>D44*E44*F44</f>
        <v>0</v>
      </c>
      <c r="H44" s="166"/>
      <c r="I44" s="114" t="s">
        <v>497</v>
      </c>
      <c r="J44" s="114" t="str">
        <f>VLOOKUP(I44,Presupuesto!$B$11:$C$565,2,0)</f>
        <v>SUELDOS Y SALARIOS PERMANENTES</v>
      </c>
      <c r="K44" s="98" t="str">
        <f t="shared" si="0"/>
        <v>Gestión Tecnologías de Información y Comunicación</v>
      </c>
      <c r="L44" s="98" t="s">
        <v>395</v>
      </c>
    </row>
    <row r="45" spans="3:12">
      <c r="C45" s="171" t="s">
        <v>58</v>
      </c>
      <c r="D45" s="163"/>
      <c r="E45" s="154">
        <v>0</v>
      </c>
      <c r="F45" s="100">
        <f>IF(E44=0,"",(G44/E44)/12*E44)</f>
        <v>0</v>
      </c>
      <c r="G45" s="97">
        <f>F45</f>
        <v>0</v>
      </c>
      <c r="H45" s="164"/>
      <c r="I45" s="116" t="s">
        <v>517</v>
      </c>
      <c r="J45" s="116" t="str">
        <f>VLOOKUP(I45,Presupuesto!$B$11:$C$565,2,0)</f>
        <v>AGUINALDO Y DECIMO CUARTO MES</v>
      </c>
      <c r="K45" s="98" t="str">
        <f t="shared" si="0"/>
        <v>Gestión Tecnologías de Información y Comunicación</v>
      </c>
      <c r="L45" s="98" t="s">
        <v>395</v>
      </c>
    </row>
    <row r="46" spans="3:12" ht="15.75" thickBot="1">
      <c r="C46" s="172" t="s">
        <v>59</v>
      </c>
      <c r="D46" s="163"/>
      <c r="E46" s="154">
        <v>0</v>
      </c>
      <c r="F46" s="117">
        <f>IF(E44&lt;6,"",((E44-6)/12)*(G44/E44))</f>
        <v>0</v>
      </c>
      <c r="G46" s="97">
        <f>F46</f>
        <v>0</v>
      </c>
      <c r="H46" s="164"/>
      <c r="I46" s="101" t="s">
        <v>520</v>
      </c>
      <c r="J46" s="101" t="str">
        <f>VLOOKUP(I46,Presupuesto!$B$11:$C$565,2,0)</f>
        <v>DECIMOCUARTO MES</v>
      </c>
      <c r="K46" s="98" t="str">
        <f t="shared" si="0"/>
        <v>Gestión Tecnologías de Información y Comunicación</v>
      </c>
      <c r="L46" s="98" t="s">
        <v>395</v>
      </c>
    </row>
    <row r="47" spans="3:12" ht="15.75" thickBot="1">
      <c r="C47" s="137" t="s">
        <v>493</v>
      </c>
      <c r="D47" s="199"/>
      <c r="E47" s="152">
        <v>12</v>
      </c>
      <c r="F47" s="298">
        <f>HLOOKUP($C47,$BZ$2:$CM$3,2,0)</f>
        <v>13238.9</v>
      </c>
      <c r="G47" s="113">
        <f>D47*E47*F47</f>
        <v>0</v>
      </c>
      <c r="H47" s="166"/>
      <c r="I47" s="114" t="s">
        <v>497</v>
      </c>
      <c r="J47" s="114" t="str">
        <f>VLOOKUP(I47,Presupuesto!$B$11:$C$565,2,0)</f>
        <v>SUELDOS Y SALARIOS PERMANENTES</v>
      </c>
      <c r="K47" s="98" t="str">
        <f t="shared" si="0"/>
        <v>Gestión Tecnologías de Información y Comunicación</v>
      </c>
      <c r="L47" s="98" t="s">
        <v>395</v>
      </c>
    </row>
    <row r="48" spans="3:12">
      <c r="C48" s="171" t="s">
        <v>58</v>
      </c>
      <c r="D48" s="163"/>
      <c r="E48" s="154">
        <v>0</v>
      </c>
      <c r="F48" s="100">
        <f>IF(E47=0,"",(G47/E47)/12*E47)</f>
        <v>0</v>
      </c>
      <c r="G48" s="97">
        <f>F48</f>
        <v>0</v>
      </c>
      <c r="H48" s="164"/>
      <c r="I48" s="116" t="s">
        <v>517</v>
      </c>
      <c r="J48" s="116" t="str">
        <f>VLOOKUP(I48,Presupuesto!$B$11:$C$565,2,0)</f>
        <v>AGUINALDO Y DECIMO CUARTO MES</v>
      </c>
      <c r="K48" s="98" t="str">
        <f t="shared" si="0"/>
        <v>Gestión Tecnologías de Información y Comunicación</v>
      </c>
      <c r="L48" s="98" t="s">
        <v>395</v>
      </c>
    </row>
    <row r="49" spans="3:12" ht="15.75" thickBot="1">
      <c r="C49" s="172" t="s">
        <v>59</v>
      </c>
      <c r="D49" s="163"/>
      <c r="E49" s="154">
        <v>0</v>
      </c>
      <c r="F49" s="117">
        <f>IF(E47&lt;6,"",((E47-6)/12)*(G47/E47))</f>
        <v>0</v>
      </c>
      <c r="G49" s="97">
        <f>F49</f>
        <v>0</v>
      </c>
      <c r="H49" s="164"/>
      <c r="I49" s="101" t="s">
        <v>520</v>
      </c>
      <c r="J49" s="101" t="str">
        <f>VLOOKUP(I49,Presupuesto!$B$11:$C$565,2,0)</f>
        <v>DECIMOCUARTO MES</v>
      </c>
      <c r="K49" s="98" t="str">
        <f t="shared" si="0"/>
        <v>Gestión Tecnologías de Información y Comunicación</v>
      </c>
      <c r="L49" s="98" t="s">
        <v>395</v>
      </c>
    </row>
    <row r="50" spans="3:12" ht="15.75" thickBot="1">
      <c r="C50" s="137" t="s">
        <v>494</v>
      </c>
      <c r="D50" s="199"/>
      <c r="E50" s="152">
        <v>12</v>
      </c>
      <c r="F50" s="298">
        <f>HLOOKUP($C50,$BZ$2:$CM$3,2,0)</f>
        <v>12356.31</v>
      </c>
      <c r="G50" s="113">
        <f>D50*E50*F50</f>
        <v>0</v>
      </c>
      <c r="H50" s="166"/>
      <c r="I50" s="114" t="s">
        <v>497</v>
      </c>
      <c r="J50" s="114" t="str">
        <f>VLOOKUP(I50,Presupuesto!$B$11:$C$565,2,0)</f>
        <v>SUELDOS Y SALARIOS PERMANENTES</v>
      </c>
      <c r="K50" s="98" t="str">
        <f t="shared" ref="K50:K67" si="1">$K$17</f>
        <v>Gestión Tecnologías de Información y Comunicación</v>
      </c>
      <c r="L50" s="98" t="s">
        <v>395</v>
      </c>
    </row>
    <row r="51" spans="3:12">
      <c r="C51" s="171" t="s">
        <v>58</v>
      </c>
      <c r="D51" s="163"/>
      <c r="E51" s="154">
        <v>0</v>
      </c>
      <c r="F51" s="100">
        <f>IF(E50=0,"",(G50/E50)/12*E50)</f>
        <v>0</v>
      </c>
      <c r="G51" s="97">
        <f>F51</f>
        <v>0</v>
      </c>
      <c r="H51" s="164"/>
      <c r="I51" s="116" t="s">
        <v>517</v>
      </c>
      <c r="J51" s="116" t="str">
        <f>VLOOKUP(I51,Presupuesto!$B$11:$C$565,2,0)</f>
        <v>AGUINALDO Y DECIMO CUARTO MES</v>
      </c>
      <c r="K51" s="98" t="str">
        <f t="shared" si="1"/>
        <v>Gestión Tecnologías de Información y Comunicación</v>
      </c>
      <c r="L51" s="98" t="s">
        <v>395</v>
      </c>
    </row>
    <row r="52" spans="3:12" ht="15.75" thickBot="1">
      <c r="C52" s="172" t="s">
        <v>59</v>
      </c>
      <c r="D52" s="163"/>
      <c r="E52" s="154">
        <v>0</v>
      </c>
      <c r="F52" s="117">
        <f>IF(E50&lt;6,"",((E50-6)/12)*(G50/E50))</f>
        <v>0</v>
      </c>
      <c r="G52" s="97">
        <f>F52</f>
        <v>0</v>
      </c>
      <c r="H52" s="164"/>
      <c r="I52" s="101" t="s">
        <v>520</v>
      </c>
      <c r="J52" s="101" t="str">
        <f>VLOOKUP(I52,Presupuesto!$B$11:$C$565,2,0)</f>
        <v>DECIMOCUARTO MES</v>
      </c>
      <c r="K52" s="98" t="str">
        <f t="shared" si="1"/>
        <v>Gestión Tecnologías de Información y Comunicación</v>
      </c>
      <c r="L52" s="98" t="s">
        <v>395</v>
      </c>
    </row>
    <row r="53" spans="3:12" ht="15.75" thickBot="1">
      <c r="C53" s="137" t="s">
        <v>495</v>
      </c>
      <c r="D53" s="199">
        <v>57</v>
      </c>
      <c r="E53" s="152">
        <v>12</v>
      </c>
      <c r="F53" s="298">
        <f>HLOOKUP($C53,$BZ$2:$CM$3,2,0)</f>
        <v>463.22</v>
      </c>
      <c r="G53" s="113">
        <f>3.5*D53*E53*F53</f>
        <v>1108948.6800000002</v>
      </c>
      <c r="H53" s="166" t="s">
        <v>1492</v>
      </c>
      <c r="I53" s="114" t="s">
        <v>497</v>
      </c>
      <c r="J53" s="114" t="str">
        <f>VLOOKUP(I53,Presupuesto!$B$11:$C$565,2,0)</f>
        <v>SUELDOS Y SALARIOS PERMANENTES</v>
      </c>
      <c r="K53" s="98" t="str">
        <f t="shared" si="1"/>
        <v>Gestión Tecnologías de Información y Comunicación</v>
      </c>
      <c r="L53" s="98" t="s">
        <v>394</v>
      </c>
    </row>
    <row r="54" spans="3:12">
      <c r="C54" s="171" t="s">
        <v>58</v>
      </c>
      <c r="D54" s="163"/>
      <c r="E54" s="154">
        <v>0</v>
      </c>
      <c r="F54" s="100">
        <f>IF(E53=0,"",(G53/E53)/12*E53)</f>
        <v>92412.390000000014</v>
      </c>
      <c r="G54" s="97">
        <f>F54</f>
        <v>92412.390000000014</v>
      </c>
      <c r="H54" s="164"/>
      <c r="I54" s="116" t="s">
        <v>517</v>
      </c>
      <c r="J54" s="116" t="str">
        <f>VLOOKUP(I54,Presupuesto!$B$11:$C$565,2,0)</f>
        <v>AGUINALDO Y DECIMO CUARTO MES</v>
      </c>
      <c r="K54" s="98" t="str">
        <f t="shared" si="1"/>
        <v>Gestión Tecnologías de Información y Comunicación</v>
      </c>
      <c r="L54" s="98" t="s">
        <v>394</v>
      </c>
    </row>
    <row r="55" spans="3:12" ht="15.75" thickBot="1">
      <c r="C55" s="172" t="s">
        <v>59</v>
      </c>
      <c r="D55" s="163"/>
      <c r="E55" s="154">
        <v>0</v>
      </c>
      <c r="F55" s="117">
        <f>IF(E53&lt;6,"",((E53-6)/12)*(G53/E53))</f>
        <v>46206.195000000007</v>
      </c>
      <c r="G55" s="97">
        <f>F55</f>
        <v>46206.195000000007</v>
      </c>
      <c r="H55" s="164"/>
      <c r="I55" s="101" t="s">
        <v>520</v>
      </c>
      <c r="J55" s="101" t="str">
        <f>VLOOKUP(I55,Presupuesto!$B$11:$C$565,2,0)</f>
        <v>DECIMOCUARTO MES</v>
      </c>
      <c r="K55" s="98" t="str">
        <f t="shared" si="1"/>
        <v>Gestión Tecnologías de Información y Comunicación</v>
      </c>
      <c r="L55" s="98" t="s">
        <v>394</v>
      </c>
    </row>
    <row r="56" spans="3:12" ht="15.75" thickBot="1">
      <c r="C56" s="137" t="s">
        <v>496</v>
      </c>
      <c r="D56" s="199"/>
      <c r="E56" s="152">
        <v>12</v>
      </c>
      <c r="F56" s="298">
        <f>HLOOKUP($C56,$BZ$2:$CM$3,2,0)</f>
        <v>2007.3</v>
      </c>
      <c r="G56" s="113">
        <f>D56*E56*F56</f>
        <v>0</v>
      </c>
      <c r="H56" s="166"/>
      <c r="I56" s="114" t="s">
        <v>497</v>
      </c>
      <c r="J56" s="114" t="str">
        <f>VLOOKUP(I56,Presupuesto!$B$11:$C$565,2,0)</f>
        <v>SUELDOS Y SALARIOS PERMANENTES</v>
      </c>
      <c r="K56" s="98" t="str">
        <f t="shared" si="1"/>
        <v>Gestión Tecnologías de Información y Comunicación</v>
      </c>
      <c r="L56" s="98" t="s">
        <v>395</v>
      </c>
    </row>
    <row r="57" spans="3:12">
      <c r="C57" s="171" t="s">
        <v>58</v>
      </c>
      <c r="D57" s="163"/>
      <c r="E57" s="154">
        <v>0</v>
      </c>
      <c r="F57" s="100">
        <f>IF(E56=0,"",(G56/E56)/12*E56)</f>
        <v>0</v>
      </c>
      <c r="G57" s="97">
        <f>F57</f>
        <v>0</v>
      </c>
      <c r="H57" s="164"/>
      <c r="I57" s="116" t="s">
        <v>517</v>
      </c>
      <c r="J57" s="116" t="str">
        <f>VLOOKUP(I57,Presupuesto!$B$11:$C$565,2,0)</f>
        <v>AGUINALDO Y DECIMO CUARTO MES</v>
      </c>
      <c r="K57" s="98" t="str">
        <f t="shared" si="1"/>
        <v>Gestión Tecnologías de Información y Comunicación</v>
      </c>
      <c r="L57" s="98" t="s">
        <v>395</v>
      </c>
    </row>
    <row r="58" spans="3:12" ht="15.75" thickBot="1">
      <c r="C58" s="172" t="s">
        <v>59</v>
      </c>
      <c r="D58" s="163"/>
      <c r="E58" s="154">
        <v>0</v>
      </c>
      <c r="F58" s="117">
        <f>IF(E56&lt;6,"",((E56-6)/12)*(G56/E56))</f>
        <v>0</v>
      </c>
      <c r="G58" s="97">
        <f>F58</f>
        <v>0</v>
      </c>
      <c r="H58" s="164"/>
      <c r="I58" s="101" t="s">
        <v>520</v>
      </c>
      <c r="J58" s="101" t="str">
        <f>VLOOKUP(I58,Presupuesto!$B$11:$C$565,2,0)</f>
        <v>DECIMOCUARTO MES</v>
      </c>
      <c r="K58" s="98" t="str">
        <f t="shared" si="1"/>
        <v>Gestión Tecnologías de Información y Comunicación</v>
      </c>
      <c r="L58" s="98" t="s">
        <v>395</v>
      </c>
    </row>
    <row r="59" spans="3:12" ht="15.75" thickBot="1">
      <c r="C59" s="140" t="s">
        <v>83</v>
      </c>
      <c r="D59" s="199"/>
      <c r="E59" s="152">
        <v>12</v>
      </c>
      <c r="F59" s="139">
        <v>30000</v>
      </c>
      <c r="G59" s="113">
        <f>D59*E59*F59</f>
        <v>0</v>
      </c>
      <c r="H59" s="166"/>
      <c r="I59" s="114" t="s">
        <v>565</v>
      </c>
      <c r="J59" s="114" t="str">
        <f>VLOOKUP(I59,Presupuesto!$B$11:$C$565,2,0)</f>
        <v>CONTRATOS ESPECIALES</v>
      </c>
      <c r="K59" s="98" t="str">
        <f t="shared" si="1"/>
        <v>Gestión Tecnologías de Información y Comunicación</v>
      </c>
      <c r="L59" s="98" t="s">
        <v>394</v>
      </c>
    </row>
    <row r="60" spans="3:12">
      <c r="C60" s="171" t="s">
        <v>58</v>
      </c>
      <c r="D60" s="163"/>
      <c r="E60" s="154">
        <v>0</v>
      </c>
      <c r="F60" s="117">
        <f>IF(E59=0,"",(G59/E59)/12*E59)</f>
        <v>0</v>
      </c>
      <c r="G60" s="97">
        <f>F60</f>
        <v>0</v>
      </c>
      <c r="H60" s="164"/>
      <c r="I60" s="101" t="s">
        <v>565</v>
      </c>
      <c r="J60" s="101" t="str">
        <f>VLOOKUP(I60,Presupuesto!$B$11:$C$565,2,0)</f>
        <v>CONTRATOS ESPECIALES</v>
      </c>
      <c r="K60" s="98" t="str">
        <f t="shared" si="1"/>
        <v>Gestión Tecnologías de Información y Comunicación</v>
      </c>
      <c r="L60" s="98" t="s">
        <v>394</v>
      </c>
    </row>
    <row r="61" spans="3:12" ht="15.75" thickBot="1">
      <c r="C61" s="172" t="s">
        <v>59</v>
      </c>
      <c r="D61" s="163"/>
      <c r="E61" s="154">
        <v>0</v>
      </c>
      <c r="F61" s="100">
        <f>IF(E59&lt;6,"",((E59-6)/12)*(G59/E59))</f>
        <v>0</v>
      </c>
      <c r="G61" s="97">
        <f>F61</f>
        <v>0</v>
      </c>
      <c r="H61" s="164"/>
      <c r="I61" s="101" t="s">
        <v>565</v>
      </c>
      <c r="J61" s="101" t="str">
        <f>VLOOKUP(I61,Presupuesto!$B$11:$C$565,2,0)</f>
        <v>CONTRATOS ESPECIALES</v>
      </c>
      <c r="K61" s="98" t="str">
        <f t="shared" si="1"/>
        <v>Gestión Tecnologías de Información y Comunicación</v>
      </c>
      <c r="L61" s="98" t="s">
        <v>394</v>
      </c>
    </row>
    <row r="62" spans="3:12" ht="15.75" thickBot="1">
      <c r="C62" s="140" t="s">
        <v>60</v>
      </c>
      <c r="D62" s="199"/>
      <c r="E62" s="152">
        <v>12</v>
      </c>
      <c r="F62" s="118">
        <v>30000</v>
      </c>
      <c r="G62" s="113">
        <f>D62*E62*F62</f>
        <v>0</v>
      </c>
      <c r="H62" s="166"/>
      <c r="I62" s="114" t="s">
        <v>706</v>
      </c>
      <c r="J62" s="114" t="str">
        <f>VLOOKUP(I62,Presupuesto!$B$11:$C$565,2,0)</f>
        <v>OTROS SERVICIOS TECNICOS Y PROFESIONALES</v>
      </c>
      <c r="K62" s="98" t="str">
        <f t="shared" si="1"/>
        <v>Gestión Tecnologías de Información y Comunicación</v>
      </c>
      <c r="L62" s="98" t="s">
        <v>394</v>
      </c>
    </row>
    <row r="63" spans="3:12">
      <c r="C63" s="171" t="s">
        <v>58</v>
      </c>
      <c r="D63" s="163"/>
      <c r="E63" s="154">
        <v>0</v>
      </c>
      <c r="F63" s="100">
        <v>0</v>
      </c>
      <c r="G63" s="97">
        <f>F63</f>
        <v>0</v>
      </c>
      <c r="H63" s="164"/>
      <c r="I63" s="101" t="s">
        <v>706</v>
      </c>
      <c r="J63" s="101" t="str">
        <f>VLOOKUP(I63,Presupuesto!$B$11:$C$565,2,0)</f>
        <v>OTROS SERVICIOS TECNICOS Y PROFESIONALES</v>
      </c>
      <c r="K63" s="98" t="str">
        <f t="shared" si="1"/>
        <v>Gestión Tecnologías de Información y Comunicación</v>
      </c>
      <c r="L63" s="98" t="s">
        <v>394</v>
      </c>
    </row>
    <row r="64" spans="3:12" ht="15.75" thickBot="1">
      <c r="C64" s="172" t="s">
        <v>59</v>
      </c>
      <c r="D64" s="163"/>
      <c r="E64" s="154">
        <v>0</v>
      </c>
      <c r="F64" s="100">
        <v>0</v>
      </c>
      <c r="G64" s="97">
        <f>F64</f>
        <v>0</v>
      </c>
      <c r="H64" s="164"/>
      <c r="I64" s="101" t="s">
        <v>706</v>
      </c>
      <c r="J64" s="101" t="str">
        <f>VLOOKUP(I64,Presupuesto!$B$11:$C$565,2,0)</f>
        <v>OTROS SERVICIOS TECNICOS Y PROFESIONALES</v>
      </c>
      <c r="K64" s="98" t="str">
        <f t="shared" si="1"/>
        <v>Gestión Tecnologías de Información y Comunicación</v>
      </c>
      <c r="L64" s="98" t="s">
        <v>394</v>
      </c>
    </row>
    <row r="65" spans="2:12" ht="15.75" thickBot="1">
      <c r="C65" s="140" t="s">
        <v>61</v>
      </c>
      <c r="D65" s="199"/>
      <c r="E65" s="152">
        <v>12</v>
      </c>
      <c r="F65" s="118">
        <v>30000</v>
      </c>
      <c r="G65" s="113">
        <f>D65*E65*F65</f>
        <v>0</v>
      </c>
      <c r="H65" s="166"/>
      <c r="I65" s="114" t="s">
        <v>497</v>
      </c>
      <c r="J65" s="114" t="str">
        <f>VLOOKUP(I65,Presupuesto!$B$11:$C$565,2,0)</f>
        <v>SUELDOS Y SALARIOS PERMANENTES</v>
      </c>
      <c r="K65" s="98" t="str">
        <f t="shared" si="1"/>
        <v>Gestión Tecnologías de Información y Comunicación</v>
      </c>
      <c r="L65" s="98" t="s">
        <v>394</v>
      </c>
    </row>
    <row r="66" spans="2:12">
      <c r="C66" s="171" t="s">
        <v>58</v>
      </c>
      <c r="D66" s="169"/>
      <c r="E66" s="131">
        <v>0</v>
      </c>
      <c r="F66" s="119">
        <f>IF(E65=0,"",(G65/E65)/12*E65)</f>
        <v>0</v>
      </c>
      <c r="G66" s="120">
        <f>F66</f>
        <v>0</v>
      </c>
      <c r="H66" s="164"/>
      <c r="I66" s="101" t="s">
        <v>517</v>
      </c>
      <c r="J66" s="101" t="str">
        <f>VLOOKUP(I66,Presupuesto!$B$11:$C$565,2,0)</f>
        <v>AGUINALDO Y DECIMO CUARTO MES</v>
      </c>
      <c r="K66" s="98" t="str">
        <f t="shared" si="1"/>
        <v>Gestión Tecnologías de Información y Comunicación</v>
      </c>
      <c r="L66" s="98" t="s">
        <v>394</v>
      </c>
    </row>
    <row r="67" spans="2:12" ht="15.75" thickBot="1">
      <c r="C67" s="173" t="s">
        <v>59</v>
      </c>
      <c r="D67" s="162"/>
      <c r="E67" s="132">
        <v>0</v>
      </c>
      <c r="F67" s="105">
        <f>IF(E65&lt;6,"",((E65-6)/12)*(G65/E65))</f>
        <v>0</v>
      </c>
      <c r="G67" s="105">
        <f>F67</f>
        <v>0</v>
      </c>
      <c r="H67" s="162"/>
      <c r="I67" s="106" t="s">
        <v>520</v>
      </c>
      <c r="J67" s="124" t="str">
        <f>VLOOKUP(I67,Presupuesto!$B$11:$C$565,2,0)</f>
        <v>DECIMOCUARTO MES</v>
      </c>
      <c r="K67" s="106" t="str">
        <f t="shared" si="1"/>
        <v>Gestión Tecnologías de Información y Comunicación</v>
      </c>
      <c r="L67" s="124" t="s">
        <v>394</v>
      </c>
    </row>
    <row r="69" spans="2:12" ht="15.75" thickBot="1">
      <c r="K69" s="153"/>
    </row>
    <row r="70" spans="2:12" ht="15.75" thickBot="1">
      <c r="C70" s="69" t="s">
        <v>43</v>
      </c>
      <c r="D70" s="30">
        <f>SUM(G77:G127)</f>
        <v>360000</v>
      </c>
      <c r="E70" s="93"/>
      <c r="F70" s="93"/>
      <c r="G70" s="93"/>
      <c r="H70" s="76"/>
      <c r="I70" s="76"/>
      <c r="J70" s="76"/>
      <c r="K70" s="153"/>
    </row>
    <row r="71" spans="2:12">
      <c r="D71" s="31"/>
      <c r="E71" s="93"/>
      <c r="F71" s="93"/>
      <c r="G71" s="93"/>
      <c r="H71" s="76"/>
      <c r="I71" s="76"/>
      <c r="J71" s="76"/>
      <c r="K71" s="153"/>
    </row>
    <row r="72" spans="2:12">
      <c r="D72" s="31"/>
      <c r="E72" s="93"/>
      <c r="F72" s="93"/>
      <c r="G72" s="93"/>
      <c r="H72" s="76"/>
      <c r="I72" s="76"/>
      <c r="J72" s="76"/>
      <c r="K72" s="153"/>
    </row>
    <row r="73" spans="2:12" ht="15.75">
      <c r="B73" s="541"/>
      <c r="C73" s="202" t="s">
        <v>392</v>
      </c>
      <c r="D73" s="533" t="s">
        <v>2069</v>
      </c>
      <c r="E73" s="93"/>
      <c r="F73" s="93"/>
      <c r="G73" s="93"/>
      <c r="H73" s="76"/>
      <c r="I73" s="76"/>
      <c r="J73" s="76"/>
      <c r="K73" s="153"/>
    </row>
    <row r="74" spans="2:12" ht="18.75">
      <c r="C74" s="208" t="str">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Gestionar para la contratación de Ingeniero Biomedico</v>
      </c>
      <c r="D74" s="31"/>
      <c r="E74" s="93"/>
      <c r="F74" s="93"/>
      <c r="G74" s="93"/>
      <c r="H74" s="76"/>
      <c r="I74" s="76"/>
      <c r="J74" s="76"/>
      <c r="K74" s="153"/>
    </row>
    <row r="75" spans="2:12" ht="15.75" thickBot="1">
      <c r="C75" s="177"/>
      <c r="D75" s="31"/>
      <c r="E75" s="93"/>
      <c r="F75" s="93"/>
      <c r="G75" s="93"/>
      <c r="H75" s="76"/>
      <c r="I75" s="76"/>
      <c r="J75" s="76"/>
      <c r="K75" s="153"/>
    </row>
    <row r="76" spans="2:12" ht="30.75" thickBot="1">
      <c r="C76" s="134" t="s">
        <v>44</v>
      </c>
      <c r="D76" s="138" t="s">
        <v>55</v>
      </c>
      <c r="E76" s="170" t="s">
        <v>56</v>
      </c>
      <c r="F76" s="138" t="s">
        <v>57</v>
      </c>
      <c r="G76" s="135" t="s">
        <v>27</v>
      </c>
      <c r="H76" s="133" t="s">
        <v>131</v>
      </c>
      <c r="I76" s="136" t="s">
        <v>46</v>
      </c>
      <c r="J76" s="136" t="s">
        <v>132</v>
      </c>
      <c r="K76" s="136" t="s">
        <v>410</v>
      </c>
      <c r="L76" s="136" t="s">
        <v>411</v>
      </c>
    </row>
    <row r="77" spans="2:12" ht="15.75" thickBot="1">
      <c r="C77" s="137" t="s">
        <v>483</v>
      </c>
      <c r="D77" s="199"/>
      <c r="E77" s="152">
        <v>12</v>
      </c>
      <c r="F77" s="298">
        <f>HLOOKUP($C77,$BZ$2:$CM$3,2,0)</f>
        <v>43674.39</v>
      </c>
      <c r="G77" s="113">
        <f>D77*E77*F77</f>
        <v>0</v>
      </c>
      <c r="H77" s="166"/>
      <c r="I77" s="114" t="s">
        <v>497</v>
      </c>
      <c r="J77" s="114" t="str">
        <f>VLOOKUP(I77,Presupuesto!$B$11:$C$565,2,0)</f>
        <v>SUELDOS Y SALARIOS PERMANENTES</v>
      </c>
      <c r="K77" s="216" t="s">
        <v>1449</v>
      </c>
      <c r="L77" s="98" t="s">
        <v>394</v>
      </c>
    </row>
    <row r="78" spans="2:12">
      <c r="C78" s="171" t="s">
        <v>58</v>
      </c>
      <c r="D78" s="163"/>
      <c r="E78" s="154">
        <v>0</v>
      </c>
      <c r="F78" s="100">
        <f>IF(E77=0,"",(G77/E77)/12*E77)</f>
        <v>0</v>
      </c>
      <c r="G78" s="97">
        <f>F78</f>
        <v>0</v>
      </c>
      <c r="H78" s="164"/>
      <c r="I78" s="116" t="s">
        <v>517</v>
      </c>
      <c r="J78" s="116" t="str">
        <f>VLOOKUP(I78,Presupuesto!$B$11:$C$565,2,0)</f>
        <v>AGUINALDO Y DECIMO CUARTO MES</v>
      </c>
      <c r="K78" s="98" t="str">
        <f t="shared" ref="K78:K109" si="2">$K$77</f>
        <v>Posgrado</v>
      </c>
      <c r="L78" s="98" t="s">
        <v>412</v>
      </c>
    </row>
    <row r="79" spans="2:12" ht="15.75" thickBot="1">
      <c r="C79" s="172" t="s">
        <v>59</v>
      </c>
      <c r="D79" s="163"/>
      <c r="E79" s="154">
        <v>0</v>
      </c>
      <c r="F79" s="117">
        <f>IF(E77&lt;6,"",((E77-6)/12)*(G77/E77))</f>
        <v>0</v>
      </c>
      <c r="G79" s="97">
        <f>F79</f>
        <v>0</v>
      </c>
      <c r="H79" s="164"/>
      <c r="I79" s="101" t="s">
        <v>520</v>
      </c>
      <c r="J79" s="101" t="str">
        <f>VLOOKUP(I79,Presupuesto!$B$11:$C$565,2,0)</f>
        <v>DECIMOCUARTO MES</v>
      </c>
      <c r="K79" s="98" t="str">
        <f t="shared" si="2"/>
        <v>Posgrado</v>
      </c>
      <c r="L79" s="98" t="s">
        <v>395</v>
      </c>
    </row>
    <row r="80" spans="2:12" ht="15.75" thickBot="1">
      <c r="C80" s="137" t="s">
        <v>484</v>
      </c>
      <c r="D80" s="199"/>
      <c r="E80" s="152">
        <v>12</v>
      </c>
      <c r="F80" s="298">
        <f>HLOOKUP($C80,$BZ$2:$CM$3,2,0)</f>
        <v>39703.99</v>
      </c>
      <c r="G80" s="113">
        <f>D80*E80*F80</f>
        <v>0</v>
      </c>
      <c r="H80" s="166"/>
      <c r="I80" s="114" t="s">
        <v>497</v>
      </c>
      <c r="J80" s="114" t="str">
        <f>VLOOKUP(I80,Presupuesto!$B$11:$C$565,2,0)</f>
        <v>SUELDOS Y SALARIOS PERMANENTES</v>
      </c>
      <c r="K80" s="98" t="str">
        <f t="shared" si="2"/>
        <v>Posgrado</v>
      </c>
      <c r="L80" s="98" t="s">
        <v>395</v>
      </c>
    </row>
    <row r="81" spans="3:12">
      <c r="C81" s="171" t="s">
        <v>58</v>
      </c>
      <c r="D81" s="163"/>
      <c r="E81" s="154">
        <v>0</v>
      </c>
      <c r="F81" s="100">
        <f>IF(E80=0,"",(G80/E80)/12*E80)</f>
        <v>0</v>
      </c>
      <c r="G81" s="97">
        <f>F81</f>
        <v>0</v>
      </c>
      <c r="H81" s="164"/>
      <c r="I81" s="116" t="s">
        <v>517</v>
      </c>
      <c r="J81" s="116" t="str">
        <f>VLOOKUP(I81,Presupuesto!$B$11:$C$565,2,0)</f>
        <v>AGUINALDO Y DECIMO CUARTO MES</v>
      </c>
      <c r="K81" s="98" t="str">
        <f t="shared" si="2"/>
        <v>Posgrado</v>
      </c>
      <c r="L81" s="98" t="s">
        <v>395</v>
      </c>
    </row>
    <row r="82" spans="3:12" ht="15.75" thickBot="1">
      <c r="C82" s="172" t="s">
        <v>59</v>
      </c>
      <c r="D82" s="163"/>
      <c r="E82" s="154">
        <v>0</v>
      </c>
      <c r="F82" s="117">
        <f>IF(E80&lt;6,"",((E80-6)/12)*(G80/E80))</f>
        <v>0</v>
      </c>
      <c r="G82" s="97">
        <f>F82</f>
        <v>0</v>
      </c>
      <c r="H82" s="164"/>
      <c r="I82" s="101" t="s">
        <v>520</v>
      </c>
      <c r="J82" s="101" t="str">
        <f>VLOOKUP(I82,Presupuesto!$B$11:$C$565,2,0)</f>
        <v>DECIMOCUARTO MES</v>
      </c>
      <c r="K82" s="98" t="str">
        <f t="shared" si="2"/>
        <v>Posgrado</v>
      </c>
      <c r="L82" s="98" t="s">
        <v>395</v>
      </c>
    </row>
    <row r="83" spans="3:12" ht="15.75" thickBot="1">
      <c r="C83" s="137" t="s">
        <v>485</v>
      </c>
      <c r="D83" s="199"/>
      <c r="E83" s="152">
        <v>12</v>
      </c>
      <c r="F83" s="298">
        <f>HLOOKUP($C83,$BZ$2:$CM$3,2,0)</f>
        <v>35733.589999999997</v>
      </c>
      <c r="G83" s="113">
        <f>D83*E83*F83</f>
        <v>0</v>
      </c>
      <c r="H83" s="166"/>
      <c r="I83" s="114" t="s">
        <v>497</v>
      </c>
      <c r="J83" s="114" t="str">
        <f>VLOOKUP(I83,Presupuesto!$B$11:$C$565,2,0)</f>
        <v>SUELDOS Y SALARIOS PERMANENTES</v>
      </c>
      <c r="K83" s="98" t="str">
        <f t="shared" si="2"/>
        <v>Posgrado</v>
      </c>
      <c r="L83" s="98" t="s">
        <v>395</v>
      </c>
    </row>
    <row r="84" spans="3:12">
      <c r="C84" s="171" t="s">
        <v>58</v>
      </c>
      <c r="D84" s="163"/>
      <c r="E84" s="154">
        <v>0</v>
      </c>
      <c r="F84" s="100">
        <f>IF(E83=0,"",(G83/E83)/12*E83)</f>
        <v>0</v>
      </c>
      <c r="G84" s="97">
        <f>F84</f>
        <v>0</v>
      </c>
      <c r="H84" s="164"/>
      <c r="I84" s="116" t="s">
        <v>517</v>
      </c>
      <c r="J84" s="116" t="str">
        <f>VLOOKUP(I84,Presupuesto!$B$11:$C$565,2,0)</f>
        <v>AGUINALDO Y DECIMO CUARTO MES</v>
      </c>
      <c r="K84" s="98" t="str">
        <f t="shared" si="2"/>
        <v>Posgrado</v>
      </c>
      <c r="L84" s="98" t="s">
        <v>395</v>
      </c>
    </row>
    <row r="85" spans="3:12" ht="15.75" thickBot="1">
      <c r="C85" s="172" t="s">
        <v>59</v>
      </c>
      <c r="D85" s="163"/>
      <c r="E85" s="154">
        <v>0</v>
      </c>
      <c r="F85" s="117">
        <f>IF(E83&lt;6,"",((E83-6)/12)*(G83/E83))</f>
        <v>0</v>
      </c>
      <c r="G85" s="97">
        <f>F85</f>
        <v>0</v>
      </c>
      <c r="H85" s="164"/>
      <c r="I85" s="101" t="s">
        <v>520</v>
      </c>
      <c r="J85" s="101" t="str">
        <f>VLOOKUP(I85,Presupuesto!$B$11:$C$565,2,0)</f>
        <v>DECIMOCUARTO MES</v>
      </c>
      <c r="K85" s="98" t="str">
        <f t="shared" si="2"/>
        <v>Posgrado</v>
      </c>
      <c r="L85" s="98" t="s">
        <v>395</v>
      </c>
    </row>
    <row r="86" spans="3:12" ht="15.75" thickBot="1">
      <c r="C86" s="137" t="s">
        <v>486</v>
      </c>
      <c r="D86" s="199"/>
      <c r="E86" s="152">
        <v>12</v>
      </c>
      <c r="F86" s="298">
        <f>HLOOKUP($C86,$BZ$2:$CM$3,2,0)</f>
        <v>31763.19</v>
      </c>
      <c r="G86" s="113">
        <f>D86*E86*F86</f>
        <v>0</v>
      </c>
      <c r="H86" s="166"/>
      <c r="I86" s="114" t="s">
        <v>497</v>
      </c>
      <c r="J86" s="114" t="str">
        <f>VLOOKUP(I86,Presupuesto!$B$11:$C$565,2,0)</f>
        <v>SUELDOS Y SALARIOS PERMANENTES</v>
      </c>
      <c r="K86" s="98" t="str">
        <f t="shared" si="2"/>
        <v>Posgrado</v>
      </c>
      <c r="L86" s="98" t="s">
        <v>395</v>
      </c>
    </row>
    <row r="87" spans="3:12">
      <c r="C87" s="171" t="s">
        <v>58</v>
      </c>
      <c r="D87" s="163"/>
      <c r="E87" s="154">
        <v>0</v>
      </c>
      <c r="F87" s="100">
        <f>IF(E86=0,"",(G86/E86)/12*E86)</f>
        <v>0</v>
      </c>
      <c r="G87" s="97">
        <f>F87</f>
        <v>0</v>
      </c>
      <c r="H87" s="164"/>
      <c r="I87" s="116" t="s">
        <v>517</v>
      </c>
      <c r="J87" s="116" t="str">
        <f>VLOOKUP(I87,Presupuesto!$B$11:$C$565,2,0)</f>
        <v>AGUINALDO Y DECIMO CUARTO MES</v>
      </c>
      <c r="K87" s="98" t="str">
        <f t="shared" si="2"/>
        <v>Posgrado</v>
      </c>
      <c r="L87" s="98" t="s">
        <v>395</v>
      </c>
    </row>
    <row r="88" spans="3:12" ht="15.75" thickBot="1">
      <c r="C88" s="172" t="s">
        <v>59</v>
      </c>
      <c r="D88" s="163"/>
      <c r="E88" s="154">
        <v>0</v>
      </c>
      <c r="F88" s="117">
        <f>IF(E86&lt;6,"",((E86-6)/12)*(G86/E86))</f>
        <v>0</v>
      </c>
      <c r="G88" s="97">
        <f>F88</f>
        <v>0</v>
      </c>
      <c r="H88" s="164"/>
      <c r="I88" s="101" t="s">
        <v>520</v>
      </c>
      <c r="J88" s="101" t="str">
        <f>VLOOKUP(I88,Presupuesto!$B$11:$C$565,2,0)</f>
        <v>DECIMOCUARTO MES</v>
      </c>
      <c r="K88" s="98" t="str">
        <f t="shared" si="2"/>
        <v>Posgrado</v>
      </c>
      <c r="L88" s="98" t="s">
        <v>395</v>
      </c>
    </row>
    <row r="89" spans="3:12" ht="15.75" thickBot="1">
      <c r="C89" s="137" t="s">
        <v>487</v>
      </c>
      <c r="D89" s="199"/>
      <c r="E89" s="152">
        <v>12</v>
      </c>
      <c r="F89" s="298">
        <f>HLOOKUP($C89,$BZ$2:$CM$3,2,0)</f>
        <v>29777.99</v>
      </c>
      <c r="G89" s="113">
        <f>D89*E89*F89</f>
        <v>0</v>
      </c>
      <c r="H89" s="166"/>
      <c r="I89" s="114" t="s">
        <v>497</v>
      </c>
      <c r="J89" s="114" t="str">
        <f>VLOOKUP(I89,Presupuesto!$B$11:$C$565,2,0)</f>
        <v>SUELDOS Y SALARIOS PERMANENTES</v>
      </c>
      <c r="K89" s="98" t="str">
        <f t="shared" si="2"/>
        <v>Posgrado</v>
      </c>
      <c r="L89" s="98" t="s">
        <v>395</v>
      </c>
    </row>
    <row r="90" spans="3:12">
      <c r="C90" s="171" t="s">
        <v>58</v>
      </c>
      <c r="D90" s="163"/>
      <c r="E90" s="154">
        <v>0</v>
      </c>
      <c r="F90" s="100">
        <f>IF(E89=0,"",(G89/E89)/12*E89)</f>
        <v>0</v>
      </c>
      <c r="G90" s="97">
        <f>F90</f>
        <v>0</v>
      </c>
      <c r="H90" s="164"/>
      <c r="I90" s="116" t="s">
        <v>517</v>
      </c>
      <c r="J90" s="116" t="str">
        <f>VLOOKUP(I90,Presupuesto!$B$11:$C$565,2,0)</f>
        <v>AGUINALDO Y DECIMO CUARTO MES</v>
      </c>
      <c r="K90" s="98" t="str">
        <f t="shared" si="2"/>
        <v>Posgrado</v>
      </c>
      <c r="L90" s="98" t="s">
        <v>395</v>
      </c>
    </row>
    <row r="91" spans="3:12" ht="15.75" thickBot="1">
      <c r="C91" s="172" t="s">
        <v>59</v>
      </c>
      <c r="D91" s="163"/>
      <c r="E91" s="154">
        <v>0</v>
      </c>
      <c r="F91" s="117">
        <f>IF(E89&lt;6,"",((E89-6)/12)*(G89/E89))</f>
        <v>0</v>
      </c>
      <c r="G91" s="97">
        <f>F91</f>
        <v>0</v>
      </c>
      <c r="H91" s="164"/>
      <c r="I91" s="101" t="s">
        <v>520</v>
      </c>
      <c r="J91" s="101" t="str">
        <f>VLOOKUP(I91,Presupuesto!$B$11:$C$565,2,0)</f>
        <v>DECIMOCUARTO MES</v>
      </c>
      <c r="K91" s="98" t="str">
        <f t="shared" si="2"/>
        <v>Posgrado</v>
      </c>
      <c r="L91" s="98" t="s">
        <v>395</v>
      </c>
    </row>
    <row r="92" spans="3:12" ht="15.75" thickBot="1">
      <c r="C92" s="137" t="s">
        <v>488</v>
      </c>
      <c r="D92" s="199"/>
      <c r="E92" s="152">
        <v>12</v>
      </c>
      <c r="F92" s="298">
        <f>HLOOKUP($C92,$BZ$2:$CM$3,2,0)</f>
        <v>27792.79</v>
      </c>
      <c r="G92" s="113">
        <f>D92*E92*F92</f>
        <v>0</v>
      </c>
      <c r="H92" s="166"/>
      <c r="I92" s="114" t="s">
        <v>497</v>
      </c>
      <c r="J92" s="114" t="str">
        <f>VLOOKUP(I92,Presupuesto!$B$11:$C$565,2,0)</f>
        <v>SUELDOS Y SALARIOS PERMANENTES</v>
      </c>
      <c r="K92" s="98" t="str">
        <f t="shared" si="2"/>
        <v>Posgrado</v>
      </c>
      <c r="L92" s="98" t="s">
        <v>395</v>
      </c>
    </row>
    <row r="93" spans="3:12">
      <c r="C93" s="171" t="s">
        <v>58</v>
      </c>
      <c r="D93" s="163"/>
      <c r="E93" s="154">
        <v>0</v>
      </c>
      <c r="F93" s="100">
        <f>IF(E92=0,"",(G92/E92)/12*E92)</f>
        <v>0</v>
      </c>
      <c r="G93" s="97">
        <f>F93</f>
        <v>0</v>
      </c>
      <c r="H93" s="164"/>
      <c r="I93" s="116" t="s">
        <v>517</v>
      </c>
      <c r="J93" s="116" t="str">
        <f>VLOOKUP(I93,Presupuesto!$B$11:$C$565,2,0)</f>
        <v>AGUINALDO Y DECIMO CUARTO MES</v>
      </c>
      <c r="K93" s="98" t="str">
        <f t="shared" si="2"/>
        <v>Posgrado</v>
      </c>
      <c r="L93" s="98" t="s">
        <v>395</v>
      </c>
    </row>
    <row r="94" spans="3:12" ht="15.75" thickBot="1">
      <c r="C94" s="172" t="s">
        <v>59</v>
      </c>
      <c r="D94" s="163"/>
      <c r="E94" s="154">
        <v>0</v>
      </c>
      <c r="F94" s="117">
        <f>IF(E92&lt;6,"",((E92-6)/12)*(G92/E92))</f>
        <v>0</v>
      </c>
      <c r="G94" s="97">
        <f>F94</f>
        <v>0</v>
      </c>
      <c r="H94" s="164"/>
      <c r="I94" s="101" t="s">
        <v>520</v>
      </c>
      <c r="J94" s="101" t="str">
        <f>VLOOKUP(I94,Presupuesto!$B$11:$C$565,2,0)</f>
        <v>DECIMOCUARTO MES</v>
      </c>
      <c r="K94" s="98" t="str">
        <f t="shared" si="2"/>
        <v>Posgrado</v>
      </c>
      <c r="L94" s="98" t="s">
        <v>395</v>
      </c>
    </row>
    <row r="95" spans="3:12" ht="15.75" thickBot="1">
      <c r="C95" s="137" t="s">
        <v>489</v>
      </c>
      <c r="D95" s="199"/>
      <c r="E95" s="152">
        <v>12</v>
      </c>
      <c r="F95" s="298">
        <f>HLOOKUP($C95,$BZ$2:$CM$3,2,0)</f>
        <v>18859.39</v>
      </c>
      <c r="G95" s="113">
        <f>D95*E95*F95</f>
        <v>0</v>
      </c>
      <c r="H95" s="166"/>
      <c r="I95" s="114" t="s">
        <v>497</v>
      </c>
      <c r="J95" s="114" t="str">
        <f>VLOOKUP(I95,Presupuesto!$B$11:$C$565,2,0)</f>
        <v>SUELDOS Y SALARIOS PERMANENTES</v>
      </c>
      <c r="K95" s="98" t="str">
        <f t="shared" si="2"/>
        <v>Posgrado</v>
      </c>
      <c r="L95" s="98" t="s">
        <v>395</v>
      </c>
    </row>
    <row r="96" spans="3:12">
      <c r="C96" s="171" t="s">
        <v>58</v>
      </c>
      <c r="D96" s="163"/>
      <c r="E96" s="154">
        <v>0</v>
      </c>
      <c r="F96" s="100">
        <f>IF(E95=0,"",(G95/E95)/12*E95)</f>
        <v>0</v>
      </c>
      <c r="G96" s="97">
        <f>F96</f>
        <v>0</v>
      </c>
      <c r="H96" s="164"/>
      <c r="I96" s="116" t="s">
        <v>517</v>
      </c>
      <c r="J96" s="116" t="str">
        <f>VLOOKUP(I96,Presupuesto!$B$11:$C$565,2,0)</f>
        <v>AGUINALDO Y DECIMO CUARTO MES</v>
      </c>
      <c r="K96" s="98" t="str">
        <f t="shared" si="2"/>
        <v>Posgrado</v>
      </c>
      <c r="L96" s="98" t="s">
        <v>395</v>
      </c>
    </row>
    <row r="97" spans="3:12" ht="15.75" thickBot="1">
      <c r="C97" s="172" t="s">
        <v>59</v>
      </c>
      <c r="D97" s="163"/>
      <c r="E97" s="154">
        <v>0</v>
      </c>
      <c r="F97" s="117">
        <f>IF(E95&lt;6,"",((E95-6)/12)*(G95/E95))</f>
        <v>0</v>
      </c>
      <c r="G97" s="97">
        <f>F97</f>
        <v>0</v>
      </c>
      <c r="H97" s="164"/>
      <c r="I97" s="101" t="s">
        <v>520</v>
      </c>
      <c r="J97" s="101" t="str">
        <f>VLOOKUP(I97,Presupuesto!$B$11:$C$565,2,0)</f>
        <v>DECIMOCUARTO MES</v>
      </c>
      <c r="K97" s="98" t="str">
        <f t="shared" si="2"/>
        <v>Posgrado</v>
      </c>
      <c r="L97" s="98" t="s">
        <v>395</v>
      </c>
    </row>
    <row r="98" spans="3:12" ht="15.75" thickBot="1">
      <c r="C98" s="137" t="s">
        <v>490</v>
      </c>
      <c r="D98" s="199"/>
      <c r="E98" s="152">
        <v>12</v>
      </c>
      <c r="F98" s="298">
        <f>HLOOKUP($C98,$BZ$2:$CM$3,2,0)</f>
        <v>17866.8</v>
      </c>
      <c r="G98" s="113">
        <f>D98*E98*F98</f>
        <v>0</v>
      </c>
      <c r="H98" s="166"/>
      <c r="I98" s="114" t="s">
        <v>497</v>
      </c>
      <c r="J98" s="114" t="str">
        <f>VLOOKUP(I98,Presupuesto!$B$11:$C$565,2,0)</f>
        <v>SUELDOS Y SALARIOS PERMANENTES</v>
      </c>
      <c r="K98" s="98" t="str">
        <f t="shared" si="2"/>
        <v>Posgrado</v>
      </c>
      <c r="L98" s="98" t="s">
        <v>395</v>
      </c>
    </row>
    <row r="99" spans="3:12">
      <c r="C99" s="171" t="s">
        <v>58</v>
      </c>
      <c r="D99" s="163"/>
      <c r="E99" s="154">
        <v>0</v>
      </c>
      <c r="F99" s="100">
        <f>IF(E98=0,"",(G98/E98)/12*E98)</f>
        <v>0</v>
      </c>
      <c r="G99" s="97">
        <f>F99</f>
        <v>0</v>
      </c>
      <c r="H99" s="164"/>
      <c r="I99" s="116" t="s">
        <v>517</v>
      </c>
      <c r="J99" s="116" t="str">
        <f>VLOOKUP(I99,Presupuesto!$B$11:$C$565,2,0)</f>
        <v>AGUINALDO Y DECIMO CUARTO MES</v>
      </c>
      <c r="K99" s="98" t="str">
        <f t="shared" si="2"/>
        <v>Posgrado</v>
      </c>
      <c r="L99" s="98" t="s">
        <v>395</v>
      </c>
    </row>
    <row r="100" spans="3:12" ht="15.75" thickBot="1">
      <c r="C100" s="172" t="s">
        <v>59</v>
      </c>
      <c r="D100" s="163"/>
      <c r="E100" s="154">
        <v>0</v>
      </c>
      <c r="F100" s="117">
        <f>IF(E98&lt;6,"",((E98-6)/12)*(G98/E98))</f>
        <v>0</v>
      </c>
      <c r="G100" s="97">
        <f>F100</f>
        <v>0</v>
      </c>
      <c r="H100" s="164"/>
      <c r="I100" s="101" t="s">
        <v>520</v>
      </c>
      <c r="J100" s="101" t="str">
        <f>VLOOKUP(I100,Presupuesto!$B$11:$C$565,2,0)</f>
        <v>DECIMOCUARTO MES</v>
      </c>
      <c r="K100" s="98" t="str">
        <f t="shared" si="2"/>
        <v>Posgrado</v>
      </c>
      <c r="L100" s="98" t="s">
        <v>395</v>
      </c>
    </row>
    <row r="101" spans="3:12" ht="15.75" thickBot="1">
      <c r="C101" s="137" t="s">
        <v>491</v>
      </c>
      <c r="D101" s="199"/>
      <c r="E101" s="152">
        <v>12</v>
      </c>
      <c r="F101" s="298">
        <f>HLOOKUP($C101,$BZ$2:$CM$3,2,0)</f>
        <v>13896.4</v>
      </c>
      <c r="G101" s="113">
        <f>D101*E101*F101</f>
        <v>0</v>
      </c>
      <c r="H101" s="166"/>
      <c r="I101" s="114" t="s">
        <v>497</v>
      </c>
      <c r="J101" s="114" t="str">
        <f>VLOOKUP(I101,Presupuesto!$B$11:$C$565,2,0)</f>
        <v>SUELDOS Y SALARIOS PERMANENTES</v>
      </c>
      <c r="K101" s="98" t="str">
        <f t="shared" si="2"/>
        <v>Posgrado</v>
      </c>
      <c r="L101" s="98" t="s">
        <v>395</v>
      </c>
    </row>
    <row r="102" spans="3:12">
      <c r="C102" s="171" t="s">
        <v>58</v>
      </c>
      <c r="D102" s="163"/>
      <c r="E102" s="154">
        <v>0</v>
      </c>
      <c r="F102" s="100">
        <f>IF(E101=0,"",(G101/E101)/12*E101)</f>
        <v>0</v>
      </c>
      <c r="G102" s="97">
        <f>F102</f>
        <v>0</v>
      </c>
      <c r="H102" s="164"/>
      <c r="I102" s="116" t="s">
        <v>517</v>
      </c>
      <c r="J102" s="116" t="str">
        <f>VLOOKUP(I102,Presupuesto!$B$11:$C$565,2,0)</f>
        <v>AGUINALDO Y DECIMO CUARTO MES</v>
      </c>
      <c r="K102" s="98" t="str">
        <f t="shared" si="2"/>
        <v>Posgrado</v>
      </c>
      <c r="L102" s="98" t="s">
        <v>395</v>
      </c>
    </row>
    <row r="103" spans="3:12" ht="15.75" thickBot="1">
      <c r="C103" s="172" t="s">
        <v>59</v>
      </c>
      <c r="D103" s="163"/>
      <c r="E103" s="154">
        <v>0</v>
      </c>
      <c r="F103" s="117">
        <f>IF(E101&lt;6,"",((E101-6)/12)*(G101/E101))</f>
        <v>0</v>
      </c>
      <c r="G103" s="97">
        <f>F103</f>
        <v>0</v>
      </c>
      <c r="H103" s="164"/>
      <c r="I103" s="101" t="s">
        <v>520</v>
      </c>
      <c r="J103" s="101" t="str">
        <f>VLOOKUP(I103,Presupuesto!$B$11:$C$565,2,0)</f>
        <v>DECIMOCUARTO MES</v>
      </c>
      <c r="K103" s="98" t="str">
        <f t="shared" si="2"/>
        <v>Posgrado</v>
      </c>
      <c r="L103" s="98" t="s">
        <v>395</v>
      </c>
    </row>
    <row r="104" spans="3:12" ht="15.75" thickBot="1">
      <c r="C104" s="137" t="s">
        <v>492</v>
      </c>
      <c r="D104" s="199"/>
      <c r="E104" s="152">
        <v>12</v>
      </c>
      <c r="F104" s="298">
        <f>HLOOKUP($C104,$BZ$2:$CM$3,2,0)</f>
        <v>15004.09</v>
      </c>
      <c r="G104" s="113">
        <f>D104*E104*F104</f>
        <v>0</v>
      </c>
      <c r="H104" s="166"/>
      <c r="I104" s="114" t="s">
        <v>497</v>
      </c>
      <c r="J104" s="114" t="str">
        <f>VLOOKUP(I104,Presupuesto!$B$11:$C$565,2,0)</f>
        <v>SUELDOS Y SALARIOS PERMANENTES</v>
      </c>
      <c r="K104" s="98" t="str">
        <f t="shared" si="2"/>
        <v>Posgrado</v>
      </c>
      <c r="L104" s="98" t="s">
        <v>395</v>
      </c>
    </row>
    <row r="105" spans="3:12">
      <c r="C105" s="171" t="s">
        <v>58</v>
      </c>
      <c r="D105" s="163"/>
      <c r="E105" s="154">
        <v>0</v>
      </c>
      <c r="F105" s="100">
        <f>IF(E104=0,"",(G104/E104)/12*E104)</f>
        <v>0</v>
      </c>
      <c r="G105" s="97">
        <f>F105</f>
        <v>0</v>
      </c>
      <c r="H105" s="164"/>
      <c r="I105" s="116" t="s">
        <v>517</v>
      </c>
      <c r="J105" s="116" t="str">
        <f>VLOOKUP(I105,Presupuesto!$B$11:$C$565,2,0)</f>
        <v>AGUINALDO Y DECIMO CUARTO MES</v>
      </c>
      <c r="K105" s="98" t="str">
        <f t="shared" si="2"/>
        <v>Posgrado</v>
      </c>
      <c r="L105" s="98" t="s">
        <v>395</v>
      </c>
    </row>
    <row r="106" spans="3:12" ht="15.75" thickBot="1">
      <c r="C106" s="172" t="s">
        <v>59</v>
      </c>
      <c r="D106" s="163"/>
      <c r="E106" s="154">
        <v>0</v>
      </c>
      <c r="F106" s="117">
        <f>IF(E104&lt;6,"",((E104-6)/12)*(G104/E104))</f>
        <v>0</v>
      </c>
      <c r="G106" s="97">
        <f>F106</f>
        <v>0</v>
      </c>
      <c r="H106" s="164"/>
      <c r="I106" s="101" t="s">
        <v>520</v>
      </c>
      <c r="J106" s="101" t="str">
        <f>VLOOKUP(I106,Presupuesto!$B$11:$C$565,2,0)</f>
        <v>DECIMOCUARTO MES</v>
      </c>
      <c r="K106" s="98" t="str">
        <f t="shared" si="2"/>
        <v>Posgrado</v>
      </c>
      <c r="L106" s="98" t="s">
        <v>395</v>
      </c>
    </row>
    <row r="107" spans="3:12" ht="15.75" thickBot="1">
      <c r="C107" s="137" t="s">
        <v>493</v>
      </c>
      <c r="D107" s="199"/>
      <c r="E107" s="152">
        <v>12</v>
      </c>
      <c r="F107" s="298">
        <f>HLOOKUP($C107,$BZ$2:$CM$3,2,0)</f>
        <v>13238.9</v>
      </c>
      <c r="G107" s="113">
        <f>D107*E107*F107</f>
        <v>0</v>
      </c>
      <c r="H107" s="166"/>
      <c r="I107" s="114" t="s">
        <v>497</v>
      </c>
      <c r="J107" s="114" t="str">
        <f>VLOOKUP(I107,Presupuesto!$B$11:$C$565,2,0)</f>
        <v>SUELDOS Y SALARIOS PERMANENTES</v>
      </c>
      <c r="K107" s="98" t="str">
        <f t="shared" si="2"/>
        <v>Posgrado</v>
      </c>
      <c r="L107" s="98" t="s">
        <v>395</v>
      </c>
    </row>
    <row r="108" spans="3:12">
      <c r="C108" s="171" t="s">
        <v>58</v>
      </c>
      <c r="D108" s="163"/>
      <c r="E108" s="154">
        <v>0</v>
      </c>
      <c r="F108" s="100">
        <f>IF(E107=0,"",(G107/E107)/12*E107)</f>
        <v>0</v>
      </c>
      <c r="G108" s="97">
        <f>F108</f>
        <v>0</v>
      </c>
      <c r="H108" s="164"/>
      <c r="I108" s="116" t="s">
        <v>517</v>
      </c>
      <c r="J108" s="116" t="str">
        <f>VLOOKUP(I108,Presupuesto!$B$11:$C$565,2,0)</f>
        <v>AGUINALDO Y DECIMO CUARTO MES</v>
      </c>
      <c r="K108" s="98" t="str">
        <f t="shared" si="2"/>
        <v>Posgrado</v>
      </c>
      <c r="L108" s="98" t="s">
        <v>395</v>
      </c>
    </row>
    <row r="109" spans="3:12" ht="15.75" thickBot="1">
      <c r="C109" s="172" t="s">
        <v>59</v>
      </c>
      <c r="D109" s="163"/>
      <c r="E109" s="154">
        <v>0</v>
      </c>
      <c r="F109" s="117">
        <f>IF(E107&lt;6,"",((E107-6)/12)*(G107/E107))</f>
        <v>0</v>
      </c>
      <c r="G109" s="97">
        <f>F109</f>
        <v>0</v>
      </c>
      <c r="H109" s="164"/>
      <c r="I109" s="101" t="s">
        <v>520</v>
      </c>
      <c r="J109" s="101" t="str">
        <f>VLOOKUP(I109,Presupuesto!$B$11:$C$565,2,0)</f>
        <v>DECIMOCUARTO MES</v>
      </c>
      <c r="K109" s="98" t="str">
        <f t="shared" si="2"/>
        <v>Posgrado</v>
      </c>
      <c r="L109" s="98" t="s">
        <v>395</v>
      </c>
    </row>
    <row r="110" spans="3:12" ht="15.75" thickBot="1">
      <c r="C110" s="137" t="s">
        <v>494</v>
      </c>
      <c r="D110" s="199"/>
      <c r="E110" s="152">
        <v>12</v>
      </c>
      <c r="F110" s="298">
        <f>HLOOKUP($C110,$BZ$2:$CM$3,2,0)</f>
        <v>12356.31</v>
      </c>
      <c r="G110" s="113">
        <f>D110*E110*F110</f>
        <v>0</v>
      </c>
      <c r="H110" s="166"/>
      <c r="I110" s="114" t="s">
        <v>497</v>
      </c>
      <c r="J110" s="114" t="str">
        <f>VLOOKUP(I110,Presupuesto!$B$11:$C$565,2,0)</f>
        <v>SUELDOS Y SALARIOS PERMANENTES</v>
      </c>
      <c r="K110" s="98" t="str">
        <f t="shared" ref="K110:K127" si="3">$K$77</f>
        <v>Posgrado</v>
      </c>
      <c r="L110" s="98" t="s">
        <v>395</v>
      </c>
    </row>
    <row r="111" spans="3:12">
      <c r="C111" s="171" t="s">
        <v>58</v>
      </c>
      <c r="D111" s="163"/>
      <c r="E111" s="154">
        <v>0</v>
      </c>
      <c r="F111" s="100">
        <f>IF(E110=0,"",(G110/E110)/12*E110)</f>
        <v>0</v>
      </c>
      <c r="G111" s="97">
        <f>F111</f>
        <v>0</v>
      </c>
      <c r="H111" s="164"/>
      <c r="I111" s="116" t="s">
        <v>517</v>
      </c>
      <c r="J111" s="116" t="str">
        <f>VLOOKUP(I111,Presupuesto!$B$11:$C$565,2,0)</f>
        <v>AGUINALDO Y DECIMO CUARTO MES</v>
      </c>
      <c r="K111" s="98" t="str">
        <f t="shared" si="3"/>
        <v>Posgrado</v>
      </c>
      <c r="L111" s="98" t="s">
        <v>395</v>
      </c>
    </row>
    <row r="112" spans="3:12" ht="15.75" thickBot="1">
      <c r="C112" s="172" t="s">
        <v>59</v>
      </c>
      <c r="D112" s="163"/>
      <c r="E112" s="154">
        <v>0</v>
      </c>
      <c r="F112" s="117">
        <f>IF(E110&lt;6,"",((E110-6)/12)*(G110/E110))</f>
        <v>0</v>
      </c>
      <c r="G112" s="97">
        <f>F112</f>
        <v>0</v>
      </c>
      <c r="H112" s="164"/>
      <c r="I112" s="101" t="s">
        <v>520</v>
      </c>
      <c r="J112" s="101" t="str">
        <f>VLOOKUP(I112,Presupuesto!$B$11:$C$565,2,0)</f>
        <v>DECIMOCUARTO MES</v>
      </c>
      <c r="K112" s="98" t="str">
        <f t="shared" si="3"/>
        <v>Posgrado</v>
      </c>
      <c r="L112" s="98" t="s">
        <v>395</v>
      </c>
    </row>
    <row r="113" spans="3:12" ht="15.75" thickBot="1">
      <c r="C113" s="137" t="s">
        <v>495</v>
      </c>
      <c r="D113" s="199"/>
      <c r="E113" s="152">
        <v>12</v>
      </c>
      <c r="F113" s="298">
        <f>HLOOKUP($C113,$BZ$2:$CM$3,2,0)</f>
        <v>463.22</v>
      </c>
      <c r="G113" s="113">
        <f>D113*E113*F113</f>
        <v>0</v>
      </c>
      <c r="H113" s="166"/>
      <c r="I113" s="114" t="s">
        <v>497</v>
      </c>
      <c r="J113" s="114" t="str">
        <f>VLOOKUP(I113,Presupuesto!$B$11:$C$565,2,0)</f>
        <v>SUELDOS Y SALARIOS PERMANENTES</v>
      </c>
      <c r="K113" s="98" t="str">
        <f t="shared" si="3"/>
        <v>Posgrado</v>
      </c>
      <c r="L113" s="98" t="s">
        <v>395</v>
      </c>
    </row>
    <row r="114" spans="3:12">
      <c r="C114" s="171" t="s">
        <v>58</v>
      </c>
      <c r="D114" s="163"/>
      <c r="E114" s="154">
        <v>0</v>
      </c>
      <c r="F114" s="100">
        <f>IF(E113=0,"",(G113/E113)/12*E113)</f>
        <v>0</v>
      </c>
      <c r="G114" s="97">
        <f>F114</f>
        <v>0</v>
      </c>
      <c r="H114" s="164"/>
      <c r="I114" s="116" t="s">
        <v>517</v>
      </c>
      <c r="J114" s="116" t="str">
        <f>VLOOKUP(I114,Presupuesto!$B$11:$C$565,2,0)</f>
        <v>AGUINALDO Y DECIMO CUARTO MES</v>
      </c>
      <c r="K114" s="98" t="str">
        <f t="shared" si="3"/>
        <v>Posgrado</v>
      </c>
      <c r="L114" s="98" t="s">
        <v>395</v>
      </c>
    </row>
    <row r="115" spans="3:12" ht="15.75" thickBot="1">
      <c r="C115" s="172" t="s">
        <v>59</v>
      </c>
      <c r="D115" s="163"/>
      <c r="E115" s="154">
        <v>0</v>
      </c>
      <c r="F115" s="117">
        <f>IF(E113&lt;6,"",((E113-6)/12)*(G113/E113))</f>
        <v>0</v>
      </c>
      <c r="G115" s="97">
        <f>F115</f>
        <v>0</v>
      </c>
      <c r="H115" s="164"/>
      <c r="I115" s="101" t="s">
        <v>520</v>
      </c>
      <c r="J115" s="101" t="str">
        <f>VLOOKUP(I115,Presupuesto!$B$11:$C$565,2,0)</f>
        <v>DECIMOCUARTO MES</v>
      </c>
      <c r="K115" s="98" t="str">
        <f t="shared" si="3"/>
        <v>Posgrado</v>
      </c>
      <c r="L115" s="98" t="s">
        <v>395</v>
      </c>
    </row>
    <row r="116" spans="3:12" ht="15.75" thickBot="1">
      <c r="C116" s="137" t="s">
        <v>496</v>
      </c>
      <c r="D116" s="199"/>
      <c r="E116" s="152">
        <v>12</v>
      </c>
      <c r="F116" s="298">
        <f>HLOOKUP($C116,$BZ$2:$CM$3,2,0)</f>
        <v>2007.3</v>
      </c>
      <c r="G116" s="113">
        <f>D116*E116*F116</f>
        <v>0</v>
      </c>
      <c r="H116" s="166"/>
      <c r="I116" s="114" t="s">
        <v>497</v>
      </c>
      <c r="J116" s="114" t="str">
        <f>VLOOKUP(I116,Presupuesto!$B$11:$C$565,2,0)</f>
        <v>SUELDOS Y SALARIOS PERMANENTES</v>
      </c>
      <c r="K116" s="98" t="str">
        <f t="shared" si="3"/>
        <v>Posgrado</v>
      </c>
      <c r="L116" s="98" t="s">
        <v>395</v>
      </c>
    </row>
    <row r="117" spans="3:12">
      <c r="C117" s="171" t="s">
        <v>58</v>
      </c>
      <c r="D117" s="163"/>
      <c r="E117" s="154">
        <v>0</v>
      </c>
      <c r="F117" s="100">
        <f>IF(E116=0,"",(G116/E116)/12*E116)</f>
        <v>0</v>
      </c>
      <c r="G117" s="97">
        <f>F117</f>
        <v>0</v>
      </c>
      <c r="H117" s="164"/>
      <c r="I117" s="116" t="s">
        <v>517</v>
      </c>
      <c r="J117" s="116" t="str">
        <f>VLOOKUP(I117,Presupuesto!$B$11:$C$565,2,0)</f>
        <v>AGUINALDO Y DECIMO CUARTO MES</v>
      </c>
      <c r="K117" s="98" t="str">
        <f t="shared" si="3"/>
        <v>Posgrado</v>
      </c>
      <c r="L117" s="98" t="s">
        <v>395</v>
      </c>
    </row>
    <row r="118" spans="3:12" ht="15.75" thickBot="1">
      <c r="C118" s="172" t="s">
        <v>59</v>
      </c>
      <c r="D118" s="163"/>
      <c r="E118" s="154">
        <v>0</v>
      </c>
      <c r="F118" s="117">
        <f>IF(E116&lt;6,"",((E116-6)/12)*(G116/E116))</f>
        <v>0</v>
      </c>
      <c r="G118" s="97">
        <f>F118</f>
        <v>0</v>
      </c>
      <c r="H118" s="164"/>
      <c r="I118" s="101" t="s">
        <v>520</v>
      </c>
      <c r="J118" s="101" t="str">
        <f>VLOOKUP(I118,Presupuesto!$B$11:$C$565,2,0)</f>
        <v>DECIMOCUARTO MES</v>
      </c>
      <c r="K118" s="98" t="str">
        <f t="shared" si="3"/>
        <v>Posgrado</v>
      </c>
      <c r="L118" s="98" t="s">
        <v>395</v>
      </c>
    </row>
    <row r="119" spans="3:12" ht="15.75" thickBot="1">
      <c r="C119" s="140" t="s">
        <v>83</v>
      </c>
      <c r="D119" s="199"/>
      <c r="E119" s="152">
        <v>12</v>
      </c>
      <c r="F119" s="139">
        <v>8400</v>
      </c>
      <c r="G119" s="113">
        <f>D119*E119*F119</f>
        <v>0</v>
      </c>
      <c r="H119" s="166"/>
      <c r="I119" s="114" t="s">
        <v>565</v>
      </c>
      <c r="J119" s="114" t="str">
        <f>VLOOKUP(I119,Presupuesto!$B$11:$C$565,2,0)</f>
        <v>CONTRATOS ESPECIALES</v>
      </c>
      <c r="K119" s="98" t="str">
        <f t="shared" si="3"/>
        <v>Posgrado</v>
      </c>
      <c r="L119" s="98" t="s">
        <v>395</v>
      </c>
    </row>
    <row r="120" spans="3:12">
      <c r="C120" s="171" t="s">
        <v>58</v>
      </c>
      <c r="D120" s="163"/>
      <c r="E120" s="154">
        <v>0</v>
      </c>
      <c r="F120" s="117">
        <f>IF(E119=0,"",(G119/E119)/12*E119)</f>
        <v>0</v>
      </c>
      <c r="G120" s="97">
        <f>F120</f>
        <v>0</v>
      </c>
      <c r="H120" s="164"/>
      <c r="I120" s="101" t="s">
        <v>565</v>
      </c>
      <c r="J120" s="101" t="str">
        <f>VLOOKUP(I120,Presupuesto!$B$11:$C$565,2,0)</f>
        <v>CONTRATOS ESPECIALES</v>
      </c>
      <c r="K120" s="98" t="str">
        <f t="shared" si="3"/>
        <v>Posgrado</v>
      </c>
      <c r="L120" s="98" t="s">
        <v>394</v>
      </c>
    </row>
    <row r="121" spans="3:12" ht="15.75" thickBot="1">
      <c r="C121" s="172" t="s">
        <v>59</v>
      </c>
      <c r="D121" s="163"/>
      <c r="E121" s="154">
        <v>0</v>
      </c>
      <c r="F121" s="100">
        <f>IF(E119&lt;6,"",((E119-6)/12)*(G119/E119))</f>
        <v>0</v>
      </c>
      <c r="G121" s="97">
        <f>F121</f>
        <v>0</v>
      </c>
      <c r="H121" s="164"/>
      <c r="I121" s="101" t="s">
        <v>565</v>
      </c>
      <c r="J121" s="101" t="str">
        <f>VLOOKUP(I121,Presupuesto!$B$11:$C$565,2,0)</f>
        <v>CONTRATOS ESPECIALES</v>
      </c>
      <c r="K121" s="98" t="str">
        <f t="shared" si="3"/>
        <v>Posgrado</v>
      </c>
      <c r="L121" s="98" t="s">
        <v>399</v>
      </c>
    </row>
    <row r="122" spans="3:12" ht="15.75" thickBot="1">
      <c r="C122" s="140" t="s">
        <v>60</v>
      </c>
      <c r="D122" s="199">
        <v>1</v>
      </c>
      <c r="E122" s="152">
        <v>12</v>
      </c>
      <c r="F122" s="118">
        <v>30000</v>
      </c>
      <c r="G122" s="113">
        <f>D122*E122*F122</f>
        <v>360000</v>
      </c>
      <c r="H122" s="166" t="s">
        <v>1492</v>
      </c>
      <c r="I122" s="114" t="s">
        <v>706</v>
      </c>
      <c r="J122" s="114" t="str">
        <f>VLOOKUP(I122,Presupuesto!$B$11:$C$565,2,0)</f>
        <v>OTROS SERVICIOS TECNICOS Y PROFESIONALES</v>
      </c>
      <c r="K122" s="98" t="str">
        <f t="shared" si="3"/>
        <v>Posgrado</v>
      </c>
      <c r="L122" s="98" t="s">
        <v>394</v>
      </c>
    </row>
    <row r="123" spans="3:12">
      <c r="C123" s="171" t="s">
        <v>58</v>
      </c>
      <c r="D123" s="163"/>
      <c r="E123" s="154">
        <v>0</v>
      </c>
      <c r="F123" s="100">
        <v>0</v>
      </c>
      <c r="G123" s="97">
        <f>F123</f>
        <v>0</v>
      </c>
      <c r="H123" s="164"/>
      <c r="I123" s="101" t="s">
        <v>706</v>
      </c>
      <c r="J123" s="101" t="str">
        <f>VLOOKUP(I123,Presupuesto!$B$11:$C$565,2,0)</f>
        <v>OTROS SERVICIOS TECNICOS Y PROFESIONALES</v>
      </c>
      <c r="K123" s="98" t="str">
        <f t="shared" si="3"/>
        <v>Posgrado</v>
      </c>
      <c r="L123" s="98" t="s">
        <v>394</v>
      </c>
    </row>
    <row r="124" spans="3:12" ht="15.75" thickBot="1">
      <c r="C124" s="172" t="s">
        <v>59</v>
      </c>
      <c r="D124" s="163"/>
      <c r="E124" s="154">
        <v>0</v>
      </c>
      <c r="F124" s="100">
        <v>0</v>
      </c>
      <c r="G124" s="97">
        <f>F124</f>
        <v>0</v>
      </c>
      <c r="H124" s="164"/>
      <c r="I124" s="101" t="s">
        <v>706</v>
      </c>
      <c r="J124" s="101" t="str">
        <f>VLOOKUP(I124,Presupuesto!$B$11:$C$565,2,0)</f>
        <v>OTROS SERVICIOS TECNICOS Y PROFESIONALES</v>
      </c>
      <c r="K124" s="98" t="str">
        <f t="shared" si="3"/>
        <v>Posgrado</v>
      </c>
      <c r="L124" s="98" t="s">
        <v>394</v>
      </c>
    </row>
    <row r="125" spans="3:12" ht="15.75" thickBot="1">
      <c r="C125" s="140" t="s">
        <v>61</v>
      </c>
      <c r="D125" s="199"/>
      <c r="E125" s="152">
        <v>12</v>
      </c>
      <c r="F125" s="118">
        <v>4200</v>
      </c>
      <c r="G125" s="113">
        <f>D125*E125*F125</f>
        <v>0</v>
      </c>
      <c r="H125" s="166"/>
      <c r="I125" s="114" t="s">
        <v>497</v>
      </c>
      <c r="J125" s="114" t="str">
        <f>VLOOKUP(I125,Presupuesto!$B$11:$C$565,2,0)</f>
        <v>SUELDOS Y SALARIOS PERMANENTES</v>
      </c>
      <c r="K125" s="98" t="str">
        <f t="shared" si="3"/>
        <v>Posgrado</v>
      </c>
      <c r="L125" s="98" t="s">
        <v>394</v>
      </c>
    </row>
    <row r="126" spans="3:12">
      <c r="C126" s="171" t="s">
        <v>58</v>
      </c>
      <c r="D126" s="169"/>
      <c r="E126" s="131">
        <v>0</v>
      </c>
      <c r="F126" s="119">
        <f>IF(E125=0,"",(G125/E125)/12*E125)</f>
        <v>0</v>
      </c>
      <c r="G126" s="120">
        <f>F126</f>
        <v>0</v>
      </c>
      <c r="H126" s="164"/>
      <c r="I126" s="101" t="s">
        <v>517</v>
      </c>
      <c r="J126" s="101" t="str">
        <f>VLOOKUP(I126,Presupuesto!$B$11:$C$565,2,0)</f>
        <v>AGUINALDO Y DECIMO CUARTO MES</v>
      </c>
      <c r="K126" s="98" t="str">
        <f t="shared" si="3"/>
        <v>Posgrado</v>
      </c>
      <c r="L126" s="98" t="s">
        <v>394</v>
      </c>
    </row>
    <row r="127" spans="3:12" ht="15.75" thickBot="1">
      <c r="C127" s="173" t="s">
        <v>59</v>
      </c>
      <c r="D127" s="162"/>
      <c r="E127" s="132">
        <v>0</v>
      </c>
      <c r="F127" s="105">
        <f>IF(E125&lt;6,"",((E125-6)/12)*(G125/E125))</f>
        <v>0</v>
      </c>
      <c r="G127" s="105">
        <f>F127</f>
        <v>0</v>
      </c>
      <c r="H127" s="162"/>
      <c r="I127" s="106" t="s">
        <v>520</v>
      </c>
      <c r="J127" s="124" t="str">
        <f>VLOOKUP(I127,Presupuesto!$B$11:$C$565,2,0)</f>
        <v>DECIMOCUARTO MES</v>
      </c>
      <c r="K127" s="106" t="str">
        <f t="shared" si="3"/>
        <v>Posgrado</v>
      </c>
      <c r="L127" s="124" t="s">
        <v>394</v>
      </c>
    </row>
    <row r="129" spans="2:12" ht="15.75" thickBot="1">
      <c r="K129" s="153"/>
    </row>
    <row r="130" spans="2:12" ht="15.75" thickBot="1">
      <c r="C130" s="69" t="s">
        <v>43</v>
      </c>
      <c r="D130" s="30">
        <f>SUM(G137:G187)</f>
        <v>270000</v>
      </c>
      <c r="E130" s="93"/>
      <c r="F130" s="93"/>
      <c r="G130" s="93"/>
      <c r="H130" s="76"/>
      <c r="I130" s="76"/>
      <c r="J130" s="76"/>
      <c r="K130" s="153"/>
    </row>
    <row r="131" spans="2:12">
      <c r="D131" s="31"/>
      <c r="E131" s="93"/>
      <c r="F131" s="93"/>
      <c r="G131" s="93"/>
      <c r="H131" s="76"/>
      <c r="I131" s="76"/>
      <c r="J131" s="76"/>
      <c r="K131" s="153"/>
    </row>
    <row r="132" spans="2:12">
      <c r="D132" s="31"/>
      <c r="E132" s="93"/>
      <c r="F132" s="93"/>
      <c r="G132" s="93"/>
      <c r="H132" s="76"/>
      <c r="I132" s="76"/>
      <c r="J132" s="76"/>
      <c r="K132" s="153"/>
    </row>
    <row r="133" spans="2:12" ht="15.75">
      <c r="B133" s="541"/>
      <c r="C133" s="202" t="s">
        <v>392</v>
      </c>
      <c r="D133" s="351" t="s">
        <v>1617</v>
      </c>
      <c r="E133" s="93"/>
      <c r="F133" s="93"/>
      <c r="G133" s="93"/>
      <c r="H133" s="76"/>
      <c r="I133" s="76"/>
      <c r="J133" s="76"/>
      <c r="K133" s="153"/>
    </row>
    <row r="134" spans="2:12" ht="18.75">
      <c r="C134" s="208" t="str">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Gestión para contratación de personal administrativo de medio tiempo como apoyo en clinicas</v>
      </c>
      <c r="D134" s="31"/>
      <c r="E134" s="93"/>
      <c r="F134" s="93"/>
      <c r="G134" s="93"/>
      <c r="H134" s="76"/>
      <c r="I134" s="76"/>
      <c r="J134" s="76"/>
      <c r="K134" s="153"/>
    </row>
    <row r="135" spans="2:12" ht="15.75" thickBot="1">
      <c r="C135" s="177"/>
      <c r="D135" s="31"/>
      <c r="E135" s="93"/>
      <c r="F135" s="93"/>
      <c r="G135" s="93"/>
      <c r="H135" s="76"/>
      <c r="I135" s="76"/>
      <c r="J135" s="76"/>
      <c r="K135" s="153"/>
    </row>
    <row r="136" spans="2:12" ht="30.75" thickBot="1">
      <c r="C136" s="134" t="s">
        <v>44</v>
      </c>
      <c r="D136" s="138" t="s">
        <v>55</v>
      </c>
      <c r="E136" s="170" t="s">
        <v>56</v>
      </c>
      <c r="F136" s="138" t="s">
        <v>57</v>
      </c>
      <c r="G136" s="135" t="s">
        <v>27</v>
      </c>
      <c r="H136" s="133" t="s">
        <v>131</v>
      </c>
      <c r="I136" s="136" t="s">
        <v>46</v>
      </c>
      <c r="J136" s="136" t="s">
        <v>132</v>
      </c>
      <c r="K136" s="136" t="s">
        <v>410</v>
      </c>
      <c r="L136" s="136" t="s">
        <v>411</v>
      </c>
    </row>
    <row r="137" spans="2:12" ht="15.75" thickBot="1">
      <c r="C137" s="137" t="s">
        <v>483</v>
      </c>
      <c r="D137" s="199"/>
      <c r="E137" s="152">
        <v>12</v>
      </c>
      <c r="F137" s="298">
        <f>HLOOKUP($C137,$BZ$2:$CM$3,2,0)</f>
        <v>43674.39</v>
      </c>
      <c r="G137" s="113">
        <f>D137*E137*F137</f>
        <v>0</v>
      </c>
      <c r="H137" s="166"/>
      <c r="I137" s="114" t="s">
        <v>497</v>
      </c>
      <c r="J137" s="114" t="str">
        <f>VLOOKUP(I137,Presupuesto!$B$11:$C$565,2,0)</f>
        <v>SUELDOS Y SALARIOS PERMANENTES</v>
      </c>
      <c r="K137" s="216" t="s">
        <v>1449</v>
      </c>
      <c r="L137" s="98" t="s">
        <v>394</v>
      </c>
    </row>
    <row r="138" spans="2:12">
      <c r="C138" s="171" t="s">
        <v>58</v>
      </c>
      <c r="D138" s="163"/>
      <c r="E138" s="154">
        <v>0</v>
      </c>
      <c r="F138" s="100">
        <f>IF(E137=0,"",(G137/E137)/12*E137)</f>
        <v>0</v>
      </c>
      <c r="G138" s="97">
        <f>F138</f>
        <v>0</v>
      </c>
      <c r="H138" s="164"/>
      <c r="I138" s="116" t="s">
        <v>517</v>
      </c>
      <c r="J138" s="116" t="str">
        <f>VLOOKUP(I138,Presupuesto!$B$11:$C$565,2,0)</f>
        <v>AGUINALDO Y DECIMO CUARTO MES</v>
      </c>
      <c r="K138" s="98" t="str">
        <f t="shared" ref="K138:K169" si="4">$K$137</f>
        <v>Posgrado</v>
      </c>
      <c r="L138" s="98" t="s">
        <v>412</v>
      </c>
    </row>
    <row r="139" spans="2:12" ht="15.75" thickBot="1">
      <c r="C139" s="172" t="s">
        <v>59</v>
      </c>
      <c r="D139" s="163"/>
      <c r="E139" s="154">
        <v>0</v>
      </c>
      <c r="F139" s="117">
        <f>IF(E137&lt;6,"",((E137-6)/12)*(G137/E137))</f>
        <v>0</v>
      </c>
      <c r="G139" s="97">
        <f>F139</f>
        <v>0</v>
      </c>
      <c r="H139" s="164"/>
      <c r="I139" s="101" t="s">
        <v>520</v>
      </c>
      <c r="J139" s="101" t="str">
        <f>VLOOKUP(I139,Presupuesto!$B$11:$C$565,2,0)</f>
        <v>DECIMOCUARTO MES</v>
      </c>
      <c r="K139" s="98" t="str">
        <f t="shared" si="4"/>
        <v>Posgrado</v>
      </c>
      <c r="L139" s="98" t="s">
        <v>395</v>
      </c>
    </row>
    <row r="140" spans="2:12" ht="15.75" thickBot="1">
      <c r="C140" s="137" t="s">
        <v>484</v>
      </c>
      <c r="D140" s="199"/>
      <c r="E140" s="152">
        <v>12</v>
      </c>
      <c r="F140" s="298">
        <f>HLOOKUP($C140,$BZ$2:$CM$3,2,0)</f>
        <v>39703.99</v>
      </c>
      <c r="G140" s="113">
        <f>D140*E140*F140</f>
        <v>0</v>
      </c>
      <c r="H140" s="166"/>
      <c r="I140" s="114" t="s">
        <v>497</v>
      </c>
      <c r="J140" s="114" t="str">
        <f>VLOOKUP(I140,Presupuesto!$B$11:$C$565,2,0)</f>
        <v>SUELDOS Y SALARIOS PERMANENTES</v>
      </c>
      <c r="K140" s="98" t="str">
        <f t="shared" si="4"/>
        <v>Posgrado</v>
      </c>
      <c r="L140" s="98" t="s">
        <v>395</v>
      </c>
    </row>
    <row r="141" spans="2:12">
      <c r="C141" s="171" t="s">
        <v>58</v>
      </c>
      <c r="D141" s="163"/>
      <c r="E141" s="154">
        <v>0</v>
      </c>
      <c r="F141" s="100">
        <f>IF(E140=0,"",(G140/E140)/12*E140)</f>
        <v>0</v>
      </c>
      <c r="G141" s="97">
        <f>F141</f>
        <v>0</v>
      </c>
      <c r="H141" s="164"/>
      <c r="I141" s="116" t="s">
        <v>517</v>
      </c>
      <c r="J141" s="116" t="str">
        <f>VLOOKUP(I141,Presupuesto!$B$11:$C$565,2,0)</f>
        <v>AGUINALDO Y DECIMO CUARTO MES</v>
      </c>
      <c r="K141" s="98" t="str">
        <f t="shared" si="4"/>
        <v>Posgrado</v>
      </c>
      <c r="L141" s="98" t="s">
        <v>395</v>
      </c>
    </row>
    <row r="142" spans="2:12" ht="15.75" thickBot="1">
      <c r="C142" s="172" t="s">
        <v>59</v>
      </c>
      <c r="D142" s="163"/>
      <c r="E142" s="154">
        <v>0</v>
      </c>
      <c r="F142" s="117">
        <f>IF(E140&lt;6,"",((E140-6)/12)*(G140/E140))</f>
        <v>0</v>
      </c>
      <c r="G142" s="97">
        <f>F142</f>
        <v>0</v>
      </c>
      <c r="H142" s="164"/>
      <c r="I142" s="101" t="s">
        <v>520</v>
      </c>
      <c r="J142" s="101" t="str">
        <f>VLOOKUP(I142,Presupuesto!$B$11:$C$565,2,0)</f>
        <v>DECIMOCUARTO MES</v>
      </c>
      <c r="K142" s="98" t="str">
        <f t="shared" si="4"/>
        <v>Posgrado</v>
      </c>
      <c r="L142" s="98" t="s">
        <v>395</v>
      </c>
    </row>
    <row r="143" spans="2:12" ht="15.75" thickBot="1">
      <c r="C143" s="137" t="s">
        <v>485</v>
      </c>
      <c r="D143" s="199"/>
      <c r="E143" s="152">
        <v>12</v>
      </c>
      <c r="F143" s="298">
        <f>HLOOKUP($C143,$BZ$2:$CM$3,2,0)</f>
        <v>35733.589999999997</v>
      </c>
      <c r="G143" s="113">
        <f>D143*E143*F143</f>
        <v>0</v>
      </c>
      <c r="H143" s="166"/>
      <c r="I143" s="114" t="s">
        <v>497</v>
      </c>
      <c r="J143" s="114" t="str">
        <f>VLOOKUP(I143,Presupuesto!$B$11:$C$565,2,0)</f>
        <v>SUELDOS Y SALARIOS PERMANENTES</v>
      </c>
      <c r="K143" s="98" t="str">
        <f t="shared" si="4"/>
        <v>Posgrado</v>
      </c>
      <c r="L143" s="98" t="s">
        <v>395</v>
      </c>
    </row>
    <row r="144" spans="2:12">
      <c r="C144" s="171" t="s">
        <v>58</v>
      </c>
      <c r="D144" s="163"/>
      <c r="E144" s="154">
        <v>0</v>
      </c>
      <c r="F144" s="100">
        <f>IF(E143=0,"",(G143/E143)/12*E143)</f>
        <v>0</v>
      </c>
      <c r="G144" s="97">
        <f>F144</f>
        <v>0</v>
      </c>
      <c r="H144" s="164"/>
      <c r="I144" s="116" t="s">
        <v>517</v>
      </c>
      <c r="J144" s="116" t="str">
        <f>VLOOKUP(I144,Presupuesto!$B$11:$C$565,2,0)</f>
        <v>AGUINALDO Y DECIMO CUARTO MES</v>
      </c>
      <c r="K144" s="98" t="str">
        <f t="shared" si="4"/>
        <v>Posgrado</v>
      </c>
      <c r="L144" s="98" t="s">
        <v>395</v>
      </c>
    </row>
    <row r="145" spans="3:12" ht="15.75" thickBot="1">
      <c r="C145" s="172" t="s">
        <v>59</v>
      </c>
      <c r="D145" s="163"/>
      <c r="E145" s="154">
        <v>0</v>
      </c>
      <c r="F145" s="117">
        <f>IF(E143&lt;6,"",((E143-6)/12)*(G143/E143))</f>
        <v>0</v>
      </c>
      <c r="G145" s="97">
        <f>F145</f>
        <v>0</v>
      </c>
      <c r="H145" s="164"/>
      <c r="I145" s="101" t="s">
        <v>520</v>
      </c>
      <c r="J145" s="101" t="str">
        <f>VLOOKUP(I145,Presupuesto!$B$11:$C$565,2,0)</f>
        <v>DECIMOCUARTO MES</v>
      </c>
      <c r="K145" s="98" t="str">
        <f t="shared" si="4"/>
        <v>Posgrado</v>
      </c>
      <c r="L145" s="98" t="s">
        <v>395</v>
      </c>
    </row>
    <row r="146" spans="3:12" ht="15.75" thickBot="1">
      <c r="C146" s="137" t="s">
        <v>486</v>
      </c>
      <c r="D146" s="199"/>
      <c r="E146" s="152">
        <v>12</v>
      </c>
      <c r="F146" s="298">
        <f>HLOOKUP($C146,$BZ$2:$CM$3,2,0)</f>
        <v>31763.19</v>
      </c>
      <c r="G146" s="113">
        <f>D146*E146*F146</f>
        <v>0</v>
      </c>
      <c r="H146" s="166"/>
      <c r="I146" s="114" t="s">
        <v>497</v>
      </c>
      <c r="J146" s="114" t="str">
        <f>VLOOKUP(I146,Presupuesto!$B$11:$C$565,2,0)</f>
        <v>SUELDOS Y SALARIOS PERMANENTES</v>
      </c>
      <c r="K146" s="98" t="str">
        <f t="shared" si="4"/>
        <v>Posgrado</v>
      </c>
      <c r="L146" s="98" t="s">
        <v>395</v>
      </c>
    </row>
    <row r="147" spans="3:12">
      <c r="C147" s="171" t="s">
        <v>58</v>
      </c>
      <c r="D147" s="163"/>
      <c r="E147" s="154">
        <v>0</v>
      </c>
      <c r="F147" s="100">
        <f>IF(E146=0,"",(G146/E146)/12*E146)</f>
        <v>0</v>
      </c>
      <c r="G147" s="97">
        <f>F147</f>
        <v>0</v>
      </c>
      <c r="H147" s="164"/>
      <c r="I147" s="116" t="s">
        <v>517</v>
      </c>
      <c r="J147" s="116" t="str">
        <f>VLOOKUP(I147,Presupuesto!$B$11:$C$565,2,0)</f>
        <v>AGUINALDO Y DECIMO CUARTO MES</v>
      </c>
      <c r="K147" s="98" t="str">
        <f t="shared" si="4"/>
        <v>Posgrado</v>
      </c>
      <c r="L147" s="98" t="s">
        <v>395</v>
      </c>
    </row>
    <row r="148" spans="3:12" ht="15.75" thickBot="1">
      <c r="C148" s="172" t="s">
        <v>59</v>
      </c>
      <c r="D148" s="163"/>
      <c r="E148" s="154">
        <v>0</v>
      </c>
      <c r="F148" s="117">
        <f>IF(E146&lt;6,"",((E146-6)/12)*(G146/E146))</f>
        <v>0</v>
      </c>
      <c r="G148" s="97">
        <f>F148</f>
        <v>0</v>
      </c>
      <c r="H148" s="164"/>
      <c r="I148" s="101" t="s">
        <v>520</v>
      </c>
      <c r="J148" s="101" t="str">
        <f>VLOOKUP(I148,Presupuesto!$B$11:$C$565,2,0)</f>
        <v>DECIMOCUARTO MES</v>
      </c>
      <c r="K148" s="98" t="str">
        <f t="shared" si="4"/>
        <v>Posgrado</v>
      </c>
      <c r="L148" s="98" t="s">
        <v>395</v>
      </c>
    </row>
    <row r="149" spans="3:12" ht="15.75" thickBot="1">
      <c r="C149" s="137" t="s">
        <v>487</v>
      </c>
      <c r="D149" s="199"/>
      <c r="E149" s="152">
        <v>12</v>
      </c>
      <c r="F149" s="298">
        <f>HLOOKUP($C149,$BZ$2:$CM$3,2,0)</f>
        <v>29777.99</v>
      </c>
      <c r="G149" s="113">
        <f>D149*E149*F149</f>
        <v>0</v>
      </c>
      <c r="H149" s="166"/>
      <c r="I149" s="114" t="s">
        <v>497</v>
      </c>
      <c r="J149" s="114" t="str">
        <f>VLOOKUP(I149,Presupuesto!$B$11:$C$565,2,0)</f>
        <v>SUELDOS Y SALARIOS PERMANENTES</v>
      </c>
      <c r="K149" s="98" t="str">
        <f t="shared" si="4"/>
        <v>Posgrado</v>
      </c>
      <c r="L149" s="98" t="s">
        <v>395</v>
      </c>
    </row>
    <row r="150" spans="3:12">
      <c r="C150" s="171" t="s">
        <v>58</v>
      </c>
      <c r="D150" s="163"/>
      <c r="E150" s="154">
        <v>0</v>
      </c>
      <c r="F150" s="100">
        <f>IF(E149=0,"",(G149/E149)/12*E149)</f>
        <v>0</v>
      </c>
      <c r="G150" s="97">
        <f>F150</f>
        <v>0</v>
      </c>
      <c r="H150" s="164"/>
      <c r="I150" s="116" t="s">
        <v>517</v>
      </c>
      <c r="J150" s="116" t="str">
        <f>VLOOKUP(I150,Presupuesto!$B$11:$C$565,2,0)</f>
        <v>AGUINALDO Y DECIMO CUARTO MES</v>
      </c>
      <c r="K150" s="98" t="str">
        <f t="shared" si="4"/>
        <v>Posgrado</v>
      </c>
      <c r="L150" s="98" t="s">
        <v>395</v>
      </c>
    </row>
    <row r="151" spans="3:12" ht="15.75" thickBot="1">
      <c r="C151" s="172" t="s">
        <v>59</v>
      </c>
      <c r="D151" s="163"/>
      <c r="E151" s="154">
        <v>0</v>
      </c>
      <c r="F151" s="117">
        <f>IF(E149&lt;6,"",((E149-6)/12)*(G149/E149))</f>
        <v>0</v>
      </c>
      <c r="G151" s="97">
        <f>F151</f>
        <v>0</v>
      </c>
      <c r="H151" s="164"/>
      <c r="I151" s="101" t="s">
        <v>520</v>
      </c>
      <c r="J151" s="101" t="str">
        <f>VLOOKUP(I151,Presupuesto!$B$11:$C$565,2,0)</f>
        <v>DECIMOCUARTO MES</v>
      </c>
      <c r="K151" s="98" t="str">
        <f t="shared" si="4"/>
        <v>Posgrado</v>
      </c>
      <c r="L151" s="98" t="s">
        <v>395</v>
      </c>
    </row>
    <row r="152" spans="3:12" ht="15.75" thickBot="1">
      <c r="C152" s="137" t="s">
        <v>488</v>
      </c>
      <c r="D152" s="199"/>
      <c r="E152" s="152">
        <v>12</v>
      </c>
      <c r="F152" s="298">
        <f>HLOOKUP($C152,$BZ$2:$CM$3,2,0)</f>
        <v>27792.79</v>
      </c>
      <c r="G152" s="113">
        <f>D152*E152*F152</f>
        <v>0</v>
      </c>
      <c r="H152" s="166"/>
      <c r="I152" s="114" t="s">
        <v>497</v>
      </c>
      <c r="J152" s="114" t="str">
        <f>VLOOKUP(I152,Presupuesto!$B$11:$C$565,2,0)</f>
        <v>SUELDOS Y SALARIOS PERMANENTES</v>
      </c>
      <c r="K152" s="98" t="str">
        <f t="shared" si="4"/>
        <v>Posgrado</v>
      </c>
      <c r="L152" s="98" t="s">
        <v>395</v>
      </c>
    </row>
    <row r="153" spans="3:12">
      <c r="C153" s="171" t="s">
        <v>58</v>
      </c>
      <c r="D153" s="163"/>
      <c r="E153" s="154">
        <v>0</v>
      </c>
      <c r="F153" s="100">
        <f>IF(E152=0,"",(G152/E152)/12*E152)</f>
        <v>0</v>
      </c>
      <c r="G153" s="97">
        <f>F153</f>
        <v>0</v>
      </c>
      <c r="H153" s="164"/>
      <c r="I153" s="116" t="s">
        <v>517</v>
      </c>
      <c r="J153" s="116" t="str">
        <f>VLOOKUP(I153,Presupuesto!$B$11:$C$565,2,0)</f>
        <v>AGUINALDO Y DECIMO CUARTO MES</v>
      </c>
      <c r="K153" s="98" t="str">
        <f t="shared" si="4"/>
        <v>Posgrado</v>
      </c>
      <c r="L153" s="98" t="s">
        <v>395</v>
      </c>
    </row>
    <row r="154" spans="3:12" ht="15.75" thickBot="1">
      <c r="C154" s="172" t="s">
        <v>59</v>
      </c>
      <c r="D154" s="163"/>
      <c r="E154" s="154">
        <v>0</v>
      </c>
      <c r="F154" s="117">
        <f>IF(E152&lt;6,"",((E152-6)/12)*(G152/E152))</f>
        <v>0</v>
      </c>
      <c r="G154" s="97">
        <f>F154</f>
        <v>0</v>
      </c>
      <c r="H154" s="164"/>
      <c r="I154" s="101" t="s">
        <v>520</v>
      </c>
      <c r="J154" s="101" t="str">
        <f>VLOOKUP(I154,Presupuesto!$B$11:$C$565,2,0)</f>
        <v>DECIMOCUARTO MES</v>
      </c>
      <c r="K154" s="98" t="str">
        <f t="shared" si="4"/>
        <v>Posgrado</v>
      </c>
      <c r="L154" s="98" t="s">
        <v>395</v>
      </c>
    </row>
    <row r="155" spans="3:12" ht="15.75" thickBot="1">
      <c r="C155" s="137" t="s">
        <v>489</v>
      </c>
      <c r="D155" s="199"/>
      <c r="E155" s="152">
        <v>12</v>
      </c>
      <c r="F155" s="298">
        <f>HLOOKUP($C155,$BZ$2:$CM$3,2,0)</f>
        <v>18859.39</v>
      </c>
      <c r="G155" s="113">
        <f>D155*E155*F155</f>
        <v>0</v>
      </c>
      <c r="H155" s="166"/>
      <c r="I155" s="114" t="s">
        <v>497</v>
      </c>
      <c r="J155" s="114" t="str">
        <f>VLOOKUP(I155,Presupuesto!$B$11:$C$565,2,0)</f>
        <v>SUELDOS Y SALARIOS PERMANENTES</v>
      </c>
      <c r="K155" s="98" t="str">
        <f t="shared" si="4"/>
        <v>Posgrado</v>
      </c>
      <c r="L155" s="98" t="s">
        <v>395</v>
      </c>
    </row>
    <row r="156" spans="3:12">
      <c r="C156" s="171" t="s">
        <v>58</v>
      </c>
      <c r="D156" s="163"/>
      <c r="E156" s="154">
        <v>0</v>
      </c>
      <c r="F156" s="100">
        <f>IF(E155=0,"",(G155/E155)/12*E155)</f>
        <v>0</v>
      </c>
      <c r="G156" s="97">
        <f>F156</f>
        <v>0</v>
      </c>
      <c r="H156" s="164"/>
      <c r="I156" s="116" t="s">
        <v>517</v>
      </c>
      <c r="J156" s="116" t="str">
        <f>VLOOKUP(I156,Presupuesto!$B$11:$C$565,2,0)</f>
        <v>AGUINALDO Y DECIMO CUARTO MES</v>
      </c>
      <c r="K156" s="98" t="str">
        <f t="shared" si="4"/>
        <v>Posgrado</v>
      </c>
      <c r="L156" s="98" t="s">
        <v>395</v>
      </c>
    </row>
    <row r="157" spans="3:12" ht="15.75" thickBot="1">
      <c r="C157" s="172" t="s">
        <v>59</v>
      </c>
      <c r="D157" s="163"/>
      <c r="E157" s="154">
        <v>0</v>
      </c>
      <c r="F157" s="117">
        <f>IF(E155&lt;6,"",((E155-6)/12)*(G155/E155))</f>
        <v>0</v>
      </c>
      <c r="G157" s="97">
        <f>F157</f>
        <v>0</v>
      </c>
      <c r="H157" s="164"/>
      <c r="I157" s="101" t="s">
        <v>520</v>
      </c>
      <c r="J157" s="101" t="str">
        <f>VLOOKUP(I157,Presupuesto!$B$11:$C$565,2,0)</f>
        <v>DECIMOCUARTO MES</v>
      </c>
      <c r="K157" s="98" t="str">
        <f t="shared" si="4"/>
        <v>Posgrado</v>
      </c>
      <c r="L157" s="98" t="s">
        <v>395</v>
      </c>
    </row>
    <row r="158" spans="3:12" ht="15.75" thickBot="1">
      <c r="C158" s="137" t="s">
        <v>490</v>
      </c>
      <c r="D158" s="199"/>
      <c r="E158" s="152">
        <v>12</v>
      </c>
      <c r="F158" s="298">
        <f>HLOOKUP($C158,$BZ$2:$CM$3,2,0)</f>
        <v>17866.8</v>
      </c>
      <c r="G158" s="113">
        <f>D158*E158*F158</f>
        <v>0</v>
      </c>
      <c r="H158" s="166"/>
      <c r="I158" s="114" t="s">
        <v>497</v>
      </c>
      <c r="J158" s="114" t="str">
        <f>VLOOKUP(I158,Presupuesto!$B$11:$C$565,2,0)</f>
        <v>SUELDOS Y SALARIOS PERMANENTES</v>
      </c>
      <c r="K158" s="98" t="str">
        <f t="shared" si="4"/>
        <v>Posgrado</v>
      </c>
      <c r="L158" s="98" t="s">
        <v>395</v>
      </c>
    </row>
    <row r="159" spans="3:12">
      <c r="C159" s="171" t="s">
        <v>58</v>
      </c>
      <c r="D159" s="163"/>
      <c r="E159" s="154">
        <v>0</v>
      </c>
      <c r="F159" s="100">
        <f>IF(E158=0,"",(G158/E158)/12*E158)</f>
        <v>0</v>
      </c>
      <c r="G159" s="97">
        <f>F159</f>
        <v>0</v>
      </c>
      <c r="H159" s="164"/>
      <c r="I159" s="116" t="s">
        <v>517</v>
      </c>
      <c r="J159" s="116" t="str">
        <f>VLOOKUP(I159,Presupuesto!$B$11:$C$565,2,0)</f>
        <v>AGUINALDO Y DECIMO CUARTO MES</v>
      </c>
      <c r="K159" s="98" t="str">
        <f t="shared" si="4"/>
        <v>Posgrado</v>
      </c>
      <c r="L159" s="98" t="s">
        <v>395</v>
      </c>
    </row>
    <row r="160" spans="3:12" ht="15.75" thickBot="1">
      <c r="C160" s="172" t="s">
        <v>59</v>
      </c>
      <c r="D160" s="163"/>
      <c r="E160" s="154">
        <v>0</v>
      </c>
      <c r="F160" s="117">
        <f>IF(E158&lt;6,"",((E158-6)/12)*(G158/E158))</f>
        <v>0</v>
      </c>
      <c r="G160" s="97">
        <f>F160</f>
        <v>0</v>
      </c>
      <c r="H160" s="164"/>
      <c r="I160" s="101" t="s">
        <v>520</v>
      </c>
      <c r="J160" s="101" t="str">
        <f>VLOOKUP(I160,Presupuesto!$B$11:$C$565,2,0)</f>
        <v>DECIMOCUARTO MES</v>
      </c>
      <c r="K160" s="98" t="str">
        <f t="shared" si="4"/>
        <v>Posgrado</v>
      </c>
      <c r="L160" s="98" t="s">
        <v>395</v>
      </c>
    </row>
    <row r="161" spans="3:12" ht="15.75" thickBot="1">
      <c r="C161" s="137" t="s">
        <v>491</v>
      </c>
      <c r="D161" s="199"/>
      <c r="E161" s="152">
        <v>12</v>
      </c>
      <c r="F161" s="298">
        <f>HLOOKUP($C161,$BZ$2:$CM$3,2,0)</f>
        <v>13896.4</v>
      </c>
      <c r="G161" s="113">
        <f>D161*E161*F161</f>
        <v>0</v>
      </c>
      <c r="H161" s="166"/>
      <c r="I161" s="114" t="s">
        <v>497</v>
      </c>
      <c r="J161" s="114" t="str">
        <f>VLOOKUP(I161,Presupuesto!$B$11:$C$565,2,0)</f>
        <v>SUELDOS Y SALARIOS PERMANENTES</v>
      </c>
      <c r="K161" s="98" t="str">
        <f t="shared" si="4"/>
        <v>Posgrado</v>
      </c>
      <c r="L161" s="98" t="s">
        <v>395</v>
      </c>
    </row>
    <row r="162" spans="3:12">
      <c r="C162" s="171" t="s">
        <v>58</v>
      </c>
      <c r="D162" s="163"/>
      <c r="E162" s="154">
        <v>0</v>
      </c>
      <c r="F162" s="100">
        <f>IF(E161=0,"",(G161/E161)/12*E161)</f>
        <v>0</v>
      </c>
      <c r="G162" s="97">
        <f>F162</f>
        <v>0</v>
      </c>
      <c r="H162" s="164"/>
      <c r="I162" s="116" t="s">
        <v>517</v>
      </c>
      <c r="J162" s="116" t="str">
        <f>VLOOKUP(I162,Presupuesto!$B$11:$C$565,2,0)</f>
        <v>AGUINALDO Y DECIMO CUARTO MES</v>
      </c>
      <c r="K162" s="98" t="str">
        <f t="shared" si="4"/>
        <v>Posgrado</v>
      </c>
      <c r="L162" s="98" t="s">
        <v>395</v>
      </c>
    </row>
    <row r="163" spans="3:12" ht="15.75" thickBot="1">
      <c r="C163" s="172" t="s">
        <v>59</v>
      </c>
      <c r="D163" s="163"/>
      <c r="E163" s="154">
        <v>0</v>
      </c>
      <c r="F163" s="117">
        <f>IF(E161&lt;6,"",((E161-6)/12)*(G161/E161))</f>
        <v>0</v>
      </c>
      <c r="G163" s="97">
        <f>F163</f>
        <v>0</v>
      </c>
      <c r="H163" s="164"/>
      <c r="I163" s="101" t="s">
        <v>520</v>
      </c>
      <c r="J163" s="101" t="str">
        <f>VLOOKUP(I163,Presupuesto!$B$11:$C$565,2,0)</f>
        <v>DECIMOCUARTO MES</v>
      </c>
      <c r="K163" s="98" t="str">
        <f t="shared" si="4"/>
        <v>Posgrado</v>
      </c>
      <c r="L163" s="98" t="s">
        <v>395</v>
      </c>
    </row>
    <row r="164" spans="3:12" ht="15.75" thickBot="1">
      <c r="C164" s="137" t="s">
        <v>492</v>
      </c>
      <c r="D164" s="199"/>
      <c r="E164" s="152">
        <v>12</v>
      </c>
      <c r="F164" s="298">
        <f>HLOOKUP($C164,$BZ$2:$CM$3,2,0)</f>
        <v>15004.09</v>
      </c>
      <c r="G164" s="113">
        <f>D164*E164*F164</f>
        <v>0</v>
      </c>
      <c r="H164" s="166"/>
      <c r="I164" s="114" t="s">
        <v>497</v>
      </c>
      <c r="J164" s="114" t="str">
        <f>VLOOKUP(I164,Presupuesto!$B$11:$C$565,2,0)</f>
        <v>SUELDOS Y SALARIOS PERMANENTES</v>
      </c>
      <c r="K164" s="98" t="str">
        <f t="shared" si="4"/>
        <v>Posgrado</v>
      </c>
      <c r="L164" s="98" t="s">
        <v>395</v>
      </c>
    </row>
    <row r="165" spans="3:12">
      <c r="C165" s="171" t="s">
        <v>58</v>
      </c>
      <c r="D165" s="163"/>
      <c r="E165" s="154">
        <v>0</v>
      </c>
      <c r="F165" s="100">
        <f>IF(E164=0,"",(G164/E164)/12*E164)</f>
        <v>0</v>
      </c>
      <c r="G165" s="97">
        <f>F165</f>
        <v>0</v>
      </c>
      <c r="H165" s="164"/>
      <c r="I165" s="116" t="s">
        <v>517</v>
      </c>
      <c r="J165" s="116" t="str">
        <f>VLOOKUP(I165,Presupuesto!$B$11:$C$565,2,0)</f>
        <v>AGUINALDO Y DECIMO CUARTO MES</v>
      </c>
      <c r="K165" s="98" t="str">
        <f t="shared" si="4"/>
        <v>Posgrado</v>
      </c>
      <c r="L165" s="98" t="s">
        <v>395</v>
      </c>
    </row>
    <row r="166" spans="3:12" ht="15.75" thickBot="1">
      <c r="C166" s="172" t="s">
        <v>59</v>
      </c>
      <c r="D166" s="163"/>
      <c r="E166" s="154">
        <v>0</v>
      </c>
      <c r="F166" s="117">
        <f>IF(E164&lt;6,"",((E164-6)/12)*(G164/E164))</f>
        <v>0</v>
      </c>
      <c r="G166" s="97">
        <f>F166</f>
        <v>0</v>
      </c>
      <c r="H166" s="164"/>
      <c r="I166" s="101" t="s">
        <v>520</v>
      </c>
      <c r="J166" s="101" t="str">
        <f>VLOOKUP(I166,Presupuesto!$B$11:$C$565,2,0)</f>
        <v>DECIMOCUARTO MES</v>
      </c>
      <c r="K166" s="98" t="str">
        <f t="shared" si="4"/>
        <v>Posgrado</v>
      </c>
      <c r="L166" s="98" t="s">
        <v>395</v>
      </c>
    </row>
    <row r="167" spans="3:12" ht="15.75" thickBot="1">
      <c r="C167" s="137" t="s">
        <v>493</v>
      </c>
      <c r="D167" s="199"/>
      <c r="E167" s="152">
        <v>12</v>
      </c>
      <c r="F167" s="298">
        <f>HLOOKUP($C167,$BZ$2:$CM$3,2,0)</f>
        <v>13238.9</v>
      </c>
      <c r="G167" s="113">
        <f>D167*E167*F167</f>
        <v>0</v>
      </c>
      <c r="H167" s="166"/>
      <c r="I167" s="114" t="s">
        <v>497</v>
      </c>
      <c r="J167" s="114" t="str">
        <f>VLOOKUP(I167,Presupuesto!$B$11:$C$565,2,0)</f>
        <v>SUELDOS Y SALARIOS PERMANENTES</v>
      </c>
      <c r="K167" s="98" t="str">
        <f t="shared" si="4"/>
        <v>Posgrado</v>
      </c>
      <c r="L167" s="98" t="s">
        <v>395</v>
      </c>
    </row>
    <row r="168" spans="3:12">
      <c r="C168" s="171" t="s">
        <v>58</v>
      </c>
      <c r="D168" s="163"/>
      <c r="E168" s="154">
        <v>0</v>
      </c>
      <c r="F168" s="100">
        <f>IF(E167=0,"",(G167/E167)/12*E167)</f>
        <v>0</v>
      </c>
      <c r="G168" s="97">
        <f>F168</f>
        <v>0</v>
      </c>
      <c r="H168" s="164"/>
      <c r="I168" s="116" t="s">
        <v>517</v>
      </c>
      <c r="J168" s="116" t="str">
        <f>VLOOKUP(I168,Presupuesto!$B$11:$C$565,2,0)</f>
        <v>AGUINALDO Y DECIMO CUARTO MES</v>
      </c>
      <c r="K168" s="98" t="str">
        <f t="shared" si="4"/>
        <v>Posgrado</v>
      </c>
      <c r="L168" s="98" t="s">
        <v>395</v>
      </c>
    </row>
    <row r="169" spans="3:12" ht="15.75" thickBot="1">
      <c r="C169" s="172" t="s">
        <v>59</v>
      </c>
      <c r="D169" s="163"/>
      <c r="E169" s="154">
        <v>0</v>
      </c>
      <c r="F169" s="117">
        <f>IF(E167&lt;6,"",((E167-6)/12)*(G167/E167))</f>
        <v>0</v>
      </c>
      <c r="G169" s="97">
        <f>F169</f>
        <v>0</v>
      </c>
      <c r="H169" s="164"/>
      <c r="I169" s="101" t="s">
        <v>520</v>
      </c>
      <c r="J169" s="101" t="str">
        <f>VLOOKUP(I169,Presupuesto!$B$11:$C$565,2,0)</f>
        <v>DECIMOCUARTO MES</v>
      </c>
      <c r="K169" s="98" t="str">
        <f t="shared" si="4"/>
        <v>Posgrado</v>
      </c>
      <c r="L169" s="98" t="s">
        <v>395</v>
      </c>
    </row>
    <row r="170" spans="3:12" ht="15.75" thickBot="1">
      <c r="C170" s="137" t="s">
        <v>494</v>
      </c>
      <c r="D170" s="199"/>
      <c r="E170" s="152">
        <v>12</v>
      </c>
      <c r="F170" s="298">
        <f>HLOOKUP($C170,$BZ$2:$CM$3,2,0)</f>
        <v>12356.31</v>
      </c>
      <c r="G170" s="113">
        <f>D170*E170*F170</f>
        <v>0</v>
      </c>
      <c r="H170" s="166"/>
      <c r="I170" s="114" t="s">
        <v>497</v>
      </c>
      <c r="J170" s="114" t="str">
        <f>VLOOKUP(I170,Presupuesto!$B$11:$C$565,2,0)</f>
        <v>SUELDOS Y SALARIOS PERMANENTES</v>
      </c>
      <c r="K170" s="98" t="str">
        <f t="shared" ref="K170:K187" si="5">$K$137</f>
        <v>Posgrado</v>
      </c>
      <c r="L170" s="98" t="s">
        <v>395</v>
      </c>
    </row>
    <row r="171" spans="3:12">
      <c r="C171" s="171" t="s">
        <v>58</v>
      </c>
      <c r="D171" s="163"/>
      <c r="E171" s="154">
        <v>0</v>
      </c>
      <c r="F171" s="100">
        <f>IF(E170=0,"",(G170/E170)/12*E170)</f>
        <v>0</v>
      </c>
      <c r="G171" s="97">
        <f>F171</f>
        <v>0</v>
      </c>
      <c r="H171" s="164"/>
      <c r="I171" s="116" t="s">
        <v>517</v>
      </c>
      <c r="J171" s="116" t="str">
        <f>VLOOKUP(I171,Presupuesto!$B$11:$C$565,2,0)</f>
        <v>AGUINALDO Y DECIMO CUARTO MES</v>
      </c>
      <c r="K171" s="98" t="str">
        <f t="shared" si="5"/>
        <v>Posgrado</v>
      </c>
      <c r="L171" s="98" t="s">
        <v>395</v>
      </c>
    </row>
    <row r="172" spans="3:12" ht="15.75" thickBot="1">
      <c r="C172" s="172" t="s">
        <v>59</v>
      </c>
      <c r="D172" s="163"/>
      <c r="E172" s="154">
        <v>0</v>
      </c>
      <c r="F172" s="117">
        <f>IF(E170&lt;6,"",((E170-6)/12)*(G170/E170))</f>
        <v>0</v>
      </c>
      <c r="G172" s="97">
        <f>F172</f>
        <v>0</v>
      </c>
      <c r="H172" s="164"/>
      <c r="I172" s="101" t="s">
        <v>520</v>
      </c>
      <c r="J172" s="101" t="str">
        <f>VLOOKUP(I172,Presupuesto!$B$11:$C$565,2,0)</f>
        <v>DECIMOCUARTO MES</v>
      </c>
      <c r="K172" s="98" t="str">
        <f t="shared" si="5"/>
        <v>Posgrado</v>
      </c>
      <c r="L172" s="98" t="s">
        <v>395</v>
      </c>
    </row>
    <row r="173" spans="3:12" ht="15.75" thickBot="1">
      <c r="C173" s="137" t="s">
        <v>495</v>
      </c>
      <c r="D173" s="199"/>
      <c r="E173" s="152">
        <v>12</v>
      </c>
      <c r="F173" s="298">
        <f>HLOOKUP($C173,$BZ$2:$CM$3,2,0)</f>
        <v>463.22</v>
      </c>
      <c r="G173" s="113">
        <f>D173*E173*F173</f>
        <v>0</v>
      </c>
      <c r="H173" s="166"/>
      <c r="I173" s="114" t="s">
        <v>497</v>
      </c>
      <c r="J173" s="114" t="str">
        <f>VLOOKUP(I173,Presupuesto!$B$11:$C$565,2,0)</f>
        <v>SUELDOS Y SALARIOS PERMANENTES</v>
      </c>
      <c r="K173" s="98" t="str">
        <f t="shared" si="5"/>
        <v>Posgrado</v>
      </c>
      <c r="L173" s="98" t="s">
        <v>395</v>
      </c>
    </row>
    <row r="174" spans="3:12">
      <c r="C174" s="171" t="s">
        <v>58</v>
      </c>
      <c r="D174" s="163"/>
      <c r="E174" s="154">
        <v>0</v>
      </c>
      <c r="F174" s="100">
        <f>IF(E173=0,"",(G173/E173)/12*E173)</f>
        <v>0</v>
      </c>
      <c r="G174" s="97">
        <f>F174</f>
        <v>0</v>
      </c>
      <c r="H174" s="164"/>
      <c r="I174" s="116" t="s">
        <v>517</v>
      </c>
      <c r="J174" s="116" t="str">
        <f>VLOOKUP(I174,Presupuesto!$B$11:$C$565,2,0)</f>
        <v>AGUINALDO Y DECIMO CUARTO MES</v>
      </c>
      <c r="K174" s="98" t="str">
        <f t="shared" si="5"/>
        <v>Posgrado</v>
      </c>
      <c r="L174" s="98" t="s">
        <v>395</v>
      </c>
    </row>
    <row r="175" spans="3:12" ht="15.75" thickBot="1">
      <c r="C175" s="172" t="s">
        <v>59</v>
      </c>
      <c r="D175" s="163"/>
      <c r="E175" s="154">
        <v>0</v>
      </c>
      <c r="F175" s="117">
        <f>IF(E173&lt;6,"",((E173-6)/12)*(G173/E173))</f>
        <v>0</v>
      </c>
      <c r="G175" s="97">
        <f>F175</f>
        <v>0</v>
      </c>
      <c r="H175" s="164"/>
      <c r="I175" s="101" t="s">
        <v>520</v>
      </c>
      <c r="J175" s="101" t="str">
        <f>VLOOKUP(I175,Presupuesto!$B$11:$C$565,2,0)</f>
        <v>DECIMOCUARTO MES</v>
      </c>
      <c r="K175" s="98" t="str">
        <f t="shared" si="5"/>
        <v>Posgrado</v>
      </c>
      <c r="L175" s="98" t="s">
        <v>395</v>
      </c>
    </row>
    <row r="176" spans="3:12" ht="15.75" thickBot="1">
      <c r="C176" s="137" t="s">
        <v>496</v>
      </c>
      <c r="D176" s="199"/>
      <c r="E176" s="152">
        <v>12</v>
      </c>
      <c r="F176" s="298">
        <f>HLOOKUP($C176,$BZ$2:$CM$3,2,0)</f>
        <v>2007.3</v>
      </c>
      <c r="G176" s="113">
        <f>D176*E176*F176</f>
        <v>0</v>
      </c>
      <c r="H176" s="166"/>
      <c r="I176" s="114" t="s">
        <v>497</v>
      </c>
      <c r="J176" s="114" t="str">
        <f>VLOOKUP(I176,Presupuesto!$B$11:$C$565,2,0)</f>
        <v>SUELDOS Y SALARIOS PERMANENTES</v>
      </c>
      <c r="K176" s="98" t="str">
        <f t="shared" si="5"/>
        <v>Posgrado</v>
      </c>
      <c r="L176" s="98" t="s">
        <v>395</v>
      </c>
    </row>
    <row r="177" spans="3:12">
      <c r="C177" s="171" t="s">
        <v>58</v>
      </c>
      <c r="D177" s="163"/>
      <c r="E177" s="154">
        <v>0</v>
      </c>
      <c r="F177" s="100">
        <f>IF(E176=0,"",(G176/E176)/12*E176)</f>
        <v>0</v>
      </c>
      <c r="G177" s="97">
        <f>F177</f>
        <v>0</v>
      </c>
      <c r="H177" s="164"/>
      <c r="I177" s="116" t="s">
        <v>517</v>
      </c>
      <c r="J177" s="116" t="str">
        <f>VLOOKUP(I177,Presupuesto!$B$11:$C$565,2,0)</f>
        <v>AGUINALDO Y DECIMO CUARTO MES</v>
      </c>
      <c r="K177" s="98" t="str">
        <f t="shared" si="5"/>
        <v>Posgrado</v>
      </c>
      <c r="L177" s="98" t="s">
        <v>395</v>
      </c>
    </row>
    <row r="178" spans="3:12" ht="15.75" thickBot="1">
      <c r="C178" s="172" t="s">
        <v>59</v>
      </c>
      <c r="D178" s="163"/>
      <c r="E178" s="154">
        <v>0</v>
      </c>
      <c r="F178" s="117">
        <f>IF(E176&lt;6,"",((E176-6)/12)*(G176/E176))</f>
        <v>0</v>
      </c>
      <c r="G178" s="97">
        <f>F178</f>
        <v>0</v>
      </c>
      <c r="H178" s="164"/>
      <c r="I178" s="101" t="s">
        <v>520</v>
      </c>
      <c r="J178" s="101" t="str">
        <f>VLOOKUP(I178,Presupuesto!$B$11:$C$565,2,0)</f>
        <v>DECIMOCUARTO MES</v>
      </c>
      <c r="K178" s="98" t="str">
        <f t="shared" si="5"/>
        <v>Posgrado</v>
      </c>
      <c r="L178" s="98" t="s">
        <v>395</v>
      </c>
    </row>
    <row r="179" spans="3:12" ht="15.75" thickBot="1">
      <c r="C179" s="140" t="s">
        <v>83</v>
      </c>
      <c r="D179" s="199">
        <v>1</v>
      </c>
      <c r="E179" s="152">
        <v>12</v>
      </c>
      <c r="F179" s="139">
        <v>20000</v>
      </c>
      <c r="G179" s="113">
        <f>D179*E179*F179</f>
        <v>240000</v>
      </c>
      <c r="H179" s="166" t="s">
        <v>1492</v>
      </c>
      <c r="I179" s="114" t="s">
        <v>565</v>
      </c>
      <c r="J179" s="114" t="str">
        <f>VLOOKUP(I179,Presupuesto!$B$11:$C$565,2,0)</f>
        <v>CONTRATOS ESPECIALES</v>
      </c>
      <c r="K179" s="98" t="str">
        <f t="shared" si="5"/>
        <v>Posgrado</v>
      </c>
      <c r="L179" s="98" t="s">
        <v>395</v>
      </c>
    </row>
    <row r="180" spans="3:12">
      <c r="C180" s="171" t="s">
        <v>58</v>
      </c>
      <c r="D180" s="163"/>
      <c r="E180" s="154">
        <v>0</v>
      </c>
      <c r="F180" s="117">
        <f>IF(E179=0,"",(G179/E179)/12*E179)</f>
        <v>20000</v>
      </c>
      <c r="G180" s="97">
        <f>F180</f>
        <v>20000</v>
      </c>
      <c r="H180" s="164"/>
      <c r="I180" s="101" t="s">
        <v>565</v>
      </c>
      <c r="J180" s="101" t="str">
        <f>VLOOKUP(I180,Presupuesto!$B$11:$C$565,2,0)</f>
        <v>CONTRATOS ESPECIALES</v>
      </c>
      <c r="K180" s="98" t="str">
        <f t="shared" si="5"/>
        <v>Posgrado</v>
      </c>
      <c r="L180" s="98" t="s">
        <v>394</v>
      </c>
    </row>
    <row r="181" spans="3:12" ht="15.75" thickBot="1">
      <c r="C181" s="172" t="s">
        <v>59</v>
      </c>
      <c r="D181" s="163"/>
      <c r="E181" s="154">
        <v>0</v>
      </c>
      <c r="F181" s="100">
        <f>IF(E179&lt;6,"",((E179-6)/12)*(G179/E179))</f>
        <v>10000</v>
      </c>
      <c r="G181" s="97">
        <f>F181</f>
        <v>10000</v>
      </c>
      <c r="H181" s="164"/>
      <c r="I181" s="101" t="s">
        <v>565</v>
      </c>
      <c r="J181" s="101" t="str">
        <f>VLOOKUP(I181,Presupuesto!$B$11:$C$565,2,0)</f>
        <v>CONTRATOS ESPECIALES</v>
      </c>
      <c r="K181" s="98" t="str">
        <f t="shared" si="5"/>
        <v>Posgrado</v>
      </c>
      <c r="L181" s="98" t="s">
        <v>399</v>
      </c>
    </row>
    <row r="182" spans="3:12" ht="15.75" thickBot="1">
      <c r="C182" s="140" t="s">
        <v>60</v>
      </c>
      <c r="D182" s="199"/>
      <c r="E182" s="152">
        <v>12</v>
      </c>
      <c r="F182" s="118">
        <v>30000</v>
      </c>
      <c r="G182" s="113">
        <f>D182*E182*F182</f>
        <v>0</v>
      </c>
      <c r="H182" s="166"/>
      <c r="I182" s="114" t="s">
        <v>706</v>
      </c>
      <c r="J182" s="114" t="str">
        <f>VLOOKUP(I182,Presupuesto!$B$11:$C$565,2,0)</f>
        <v>OTROS SERVICIOS TECNICOS Y PROFESIONALES</v>
      </c>
      <c r="K182" s="98" t="str">
        <f t="shared" si="5"/>
        <v>Posgrado</v>
      </c>
      <c r="L182" s="98" t="s">
        <v>394</v>
      </c>
    </row>
    <row r="183" spans="3:12">
      <c r="C183" s="171" t="s">
        <v>58</v>
      </c>
      <c r="D183" s="163"/>
      <c r="E183" s="154">
        <v>0</v>
      </c>
      <c r="F183" s="100">
        <v>0</v>
      </c>
      <c r="G183" s="97">
        <f>F183</f>
        <v>0</v>
      </c>
      <c r="H183" s="164"/>
      <c r="I183" s="101" t="s">
        <v>706</v>
      </c>
      <c r="J183" s="101" t="str">
        <f>VLOOKUP(I183,Presupuesto!$B$11:$C$565,2,0)</f>
        <v>OTROS SERVICIOS TECNICOS Y PROFESIONALES</v>
      </c>
      <c r="K183" s="98" t="str">
        <f t="shared" si="5"/>
        <v>Posgrado</v>
      </c>
      <c r="L183" s="98" t="s">
        <v>394</v>
      </c>
    </row>
    <row r="184" spans="3:12" ht="15.75" thickBot="1">
      <c r="C184" s="172" t="s">
        <v>59</v>
      </c>
      <c r="D184" s="163"/>
      <c r="E184" s="154">
        <v>0</v>
      </c>
      <c r="F184" s="100">
        <v>0</v>
      </c>
      <c r="G184" s="97">
        <f>F184</f>
        <v>0</v>
      </c>
      <c r="H184" s="164"/>
      <c r="I184" s="101" t="s">
        <v>706</v>
      </c>
      <c r="J184" s="101" t="str">
        <f>VLOOKUP(I184,Presupuesto!$B$11:$C$565,2,0)</f>
        <v>OTROS SERVICIOS TECNICOS Y PROFESIONALES</v>
      </c>
      <c r="K184" s="98" t="str">
        <f t="shared" si="5"/>
        <v>Posgrado</v>
      </c>
      <c r="L184" s="98" t="s">
        <v>394</v>
      </c>
    </row>
    <row r="185" spans="3:12" ht="15.75" thickBot="1">
      <c r="C185" s="140" t="s">
        <v>61</v>
      </c>
      <c r="D185" s="199"/>
      <c r="E185" s="152">
        <v>12</v>
      </c>
      <c r="F185" s="118">
        <v>30000</v>
      </c>
      <c r="G185" s="113">
        <f>D185*E185*F185</f>
        <v>0</v>
      </c>
      <c r="H185" s="166"/>
      <c r="I185" s="114" t="s">
        <v>497</v>
      </c>
      <c r="J185" s="114" t="str">
        <f>VLOOKUP(I185,Presupuesto!$B$11:$C$565,2,0)</f>
        <v>SUELDOS Y SALARIOS PERMANENTES</v>
      </c>
      <c r="K185" s="98" t="str">
        <f t="shared" si="5"/>
        <v>Posgrado</v>
      </c>
      <c r="L185" s="98" t="s">
        <v>394</v>
      </c>
    </row>
    <row r="186" spans="3:12">
      <c r="C186" s="171" t="s">
        <v>58</v>
      </c>
      <c r="D186" s="169"/>
      <c r="E186" s="131">
        <v>0</v>
      </c>
      <c r="F186" s="119">
        <f>IF(E185=0,"",(G185/E185)/12*E185)</f>
        <v>0</v>
      </c>
      <c r="G186" s="120">
        <f>F186</f>
        <v>0</v>
      </c>
      <c r="H186" s="164"/>
      <c r="I186" s="101" t="s">
        <v>517</v>
      </c>
      <c r="J186" s="101" t="str">
        <f>VLOOKUP(I186,Presupuesto!$B$11:$C$565,2,0)</f>
        <v>AGUINALDO Y DECIMO CUARTO MES</v>
      </c>
      <c r="K186" s="98" t="str">
        <f t="shared" si="5"/>
        <v>Posgrado</v>
      </c>
      <c r="L186" s="98" t="s">
        <v>394</v>
      </c>
    </row>
    <row r="187" spans="3:12" ht="15.75" thickBot="1">
      <c r="C187" s="173" t="s">
        <v>59</v>
      </c>
      <c r="D187" s="162"/>
      <c r="E187" s="132">
        <v>0</v>
      </c>
      <c r="F187" s="105">
        <f>IF(E185&lt;6,"",((E185-6)/12)*(G185/E185))</f>
        <v>0</v>
      </c>
      <c r="G187" s="105">
        <f>F187</f>
        <v>0</v>
      </c>
      <c r="H187" s="162"/>
      <c r="I187" s="106" t="s">
        <v>520</v>
      </c>
      <c r="J187" s="124" t="str">
        <f>VLOOKUP(I187,Presupuesto!$B$11:$C$565,2,0)</f>
        <v>DECIMOCUARTO MES</v>
      </c>
      <c r="K187" s="106" t="str">
        <f t="shared" si="5"/>
        <v>Posgrado</v>
      </c>
      <c r="L187" s="124" t="s">
        <v>394</v>
      </c>
    </row>
    <row r="189" spans="3:12" ht="15.75" thickBot="1">
      <c r="K189" s="153"/>
    </row>
    <row r="190" spans="3:12" ht="15.75" thickBot="1">
      <c r="C190" s="69" t="s">
        <v>43</v>
      </c>
      <c r="D190" s="30">
        <f>SUM(G197:G247)</f>
        <v>420000</v>
      </c>
      <c r="E190" s="93"/>
      <c r="F190" s="93"/>
      <c r="G190" s="93"/>
      <c r="H190" s="76"/>
      <c r="I190" s="76"/>
      <c r="J190" s="76"/>
      <c r="K190" s="153"/>
    </row>
    <row r="191" spans="3:12">
      <c r="D191" s="31"/>
      <c r="E191" s="93"/>
      <c r="F191" s="93"/>
      <c r="G191" s="93"/>
      <c r="H191" s="76"/>
      <c r="I191" s="76"/>
      <c r="J191" s="76"/>
      <c r="K191" s="153"/>
    </row>
    <row r="192" spans="3:12">
      <c r="D192" s="31"/>
      <c r="E192" s="93"/>
      <c r="F192" s="93"/>
      <c r="G192" s="93"/>
      <c r="H192" s="76"/>
      <c r="I192" s="76"/>
      <c r="J192" s="76"/>
      <c r="K192" s="153"/>
    </row>
    <row r="193" spans="2:12" ht="15.75">
      <c r="B193" s="541"/>
      <c r="C193" s="202" t="s">
        <v>392</v>
      </c>
      <c r="D193" s="351" t="s">
        <v>1512</v>
      </c>
      <c r="E193" s="93"/>
      <c r="F193" s="93"/>
      <c r="G193" s="93"/>
      <c r="H193" s="76"/>
      <c r="I193" s="76"/>
      <c r="J193" s="76"/>
      <c r="K193" s="153"/>
    </row>
    <row r="194" spans="2:12" ht="18.75">
      <c r="C194" s="208" t="str">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Gestionar la contratación de experto en diseño curricular de Carreras Tecnicas</v>
      </c>
      <c r="D194" s="31"/>
      <c r="E194" s="93"/>
      <c r="F194" s="93"/>
      <c r="G194" s="93"/>
      <c r="H194" s="76"/>
      <c r="I194" s="76"/>
      <c r="J194" s="76"/>
      <c r="K194" s="153"/>
    </row>
    <row r="195" spans="2:12" ht="15.75" thickBot="1">
      <c r="C195" s="177"/>
      <c r="D195" s="31"/>
      <c r="E195" s="93"/>
      <c r="F195" s="93"/>
      <c r="G195" s="93"/>
      <c r="H195" s="76"/>
      <c r="I195" s="76"/>
      <c r="J195" s="76"/>
      <c r="K195" s="153"/>
    </row>
    <row r="196" spans="2:12" ht="30.75" thickBot="1">
      <c r="C196" s="134" t="s">
        <v>44</v>
      </c>
      <c r="D196" s="138" t="s">
        <v>55</v>
      </c>
      <c r="E196" s="170" t="s">
        <v>56</v>
      </c>
      <c r="F196" s="138" t="s">
        <v>57</v>
      </c>
      <c r="G196" s="135" t="s">
        <v>27</v>
      </c>
      <c r="H196" s="133" t="s">
        <v>131</v>
      </c>
      <c r="I196" s="136" t="s">
        <v>46</v>
      </c>
      <c r="J196" s="136" t="s">
        <v>132</v>
      </c>
      <c r="K196" s="136" t="s">
        <v>410</v>
      </c>
      <c r="L196" s="136" t="s">
        <v>411</v>
      </c>
    </row>
    <row r="197" spans="2:12" ht="15.75" thickBot="1">
      <c r="C197" s="137" t="s">
        <v>483</v>
      </c>
      <c r="D197" s="199"/>
      <c r="E197" s="152">
        <v>12</v>
      </c>
      <c r="F197" s="298">
        <f>HLOOKUP($C197,$BZ$2:$CM$3,2,0)</f>
        <v>43674.39</v>
      </c>
      <c r="G197" s="113">
        <f>D197*E197*F197</f>
        <v>0</v>
      </c>
      <c r="H197" s="166"/>
      <c r="I197" s="114" t="s">
        <v>497</v>
      </c>
      <c r="J197" s="114" t="str">
        <f>VLOOKUP(I197,Presupuesto!$B$11:$C$565,2,0)</f>
        <v>SUELDOS Y SALARIOS PERMANENTES</v>
      </c>
      <c r="K197" s="216" t="s">
        <v>1449</v>
      </c>
      <c r="L197" s="98" t="s">
        <v>394</v>
      </c>
    </row>
    <row r="198" spans="2:12">
      <c r="C198" s="171" t="s">
        <v>58</v>
      </c>
      <c r="D198" s="163"/>
      <c r="E198" s="154">
        <v>0</v>
      </c>
      <c r="F198" s="100">
        <f>IF(E197=0,"",(G197/E197)/12*E197)</f>
        <v>0</v>
      </c>
      <c r="G198" s="97">
        <f>F198</f>
        <v>0</v>
      </c>
      <c r="H198" s="164"/>
      <c r="I198" s="116" t="s">
        <v>517</v>
      </c>
      <c r="J198" s="116" t="str">
        <f>VLOOKUP(I198,Presupuesto!$B$11:$C$565,2,0)</f>
        <v>AGUINALDO Y DECIMO CUARTO MES</v>
      </c>
      <c r="K198" s="98" t="str">
        <f t="shared" ref="K198:K229" si="6">$K$197</f>
        <v>Posgrado</v>
      </c>
      <c r="L198" s="98" t="s">
        <v>412</v>
      </c>
    </row>
    <row r="199" spans="2:12" ht="15.75" thickBot="1">
      <c r="C199" s="172" t="s">
        <v>59</v>
      </c>
      <c r="D199" s="163"/>
      <c r="E199" s="154">
        <v>0</v>
      </c>
      <c r="F199" s="117">
        <f>IF(E197&lt;6,"",((E197-6)/12)*(G197/E197))</f>
        <v>0</v>
      </c>
      <c r="G199" s="97">
        <f>F199</f>
        <v>0</v>
      </c>
      <c r="H199" s="164"/>
      <c r="I199" s="101" t="s">
        <v>520</v>
      </c>
      <c r="J199" s="101" t="str">
        <f>VLOOKUP(I199,Presupuesto!$B$11:$C$565,2,0)</f>
        <v>DECIMOCUARTO MES</v>
      </c>
      <c r="K199" s="98" t="str">
        <f t="shared" si="6"/>
        <v>Posgrado</v>
      </c>
      <c r="L199" s="98" t="s">
        <v>395</v>
      </c>
    </row>
    <row r="200" spans="2:12" ht="15.75" thickBot="1">
      <c r="C200" s="137" t="s">
        <v>484</v>
      </c>
      <c r="D200" s="199"/>
      <c r="E200" s="152">
        <v>12</v>
      </c>
      <c r="F200" s="298">
        <f>HLOOKUP($C200,$BZ$2:$CM$3,2,0)</f>
        <v>39703.99</v>
      </c>
      <c r="G200" s="113">
        <f>D200*E200*F200</f>
        <v>0</v>
      </c>
      <c r="H200" s="166"/>
      <c r="I200" s="114" t="s">
        <v>497</v>
      </c>
      <c r="J200" s="114" t="str">
        <f>VLOOKUP(I200,Presupuesto!$B$11:$C$565,2,0)</f>
        <v>SUELDOS Y SALARIOS PERMANENTES</v>
      </c>
      <c r="K200" s="98" t="str">
        <f t="shared" si="6"/>
        <v>Posgrado</v>
      </c>
      <c r="L200" s="98" t="s">
        <v>395</v>
      </c>
    </row>
    <row r="201" spans="2:12">
      <c r="C201" s="171" t="s">
        <v>58</v>
      </c>
      <c r="D201" s="163"/>
      <c r="E201" s="154">
        <v>0</v>
      </c>
      <c r="F201" s="100">
        <f>IF(E200=0,"",(G200/E200)/12*E200)</f>
        <v>0</v>
      </c>
      <c r="G201" s="97">
        <f>F201</f>
        <v>0</v>
      </c>
      <c r="H201" s="164"/>
      <c r="I201" s="116" t="s">
        <v>517</v>
      </c>
      <c r="J201" s="116" t="str">
        <f>VLOOKUP(I201,Presupuesto!$B$11:$C$565,2,0)</f>
        <v>AGUINALDO Y DECIMO CUARTO MES</v>
      </c>
      <c r="K201" s="98" t="str">
        <f t="shared" si="6"/>
        <v>Posgrado</v>
      </c>
      <c r="L201" s="98" t="s">
        <v>395</v>
      </c>
    </row>
    <row r="202" spans="2:12" ht="15.75" thickBot="1">
      <c r="C202" s="172" t="s">
        <v>59</v>
      </c>
      <c r="D202" s="163"/>
      <c r="E202" s="154">
        <v>0</v>
      </c>
      <c r="F202" s="117">
        <f>IF(E200&lt;6,"",((E200-6)/12)*(G200/E200))</f>
        <v>0</v>
      </c>
      <c r="G202" s="97">
        <f>F202</f>
        <v>0</v>
      </c>
      <c r="H202" s="164"/>
      <c r="I202" s="101" t="s">
        <v>520</v>
      </c>
      <c r="J202" s="101" t="str">
        <f>VLOOKUP(I202,Presupuesto!$B$11:$C$565,2,0)</f>
        <v>DECIMOCUARTO MES</v>
      </c>
      <c r="K202" s="98" t="str">
        <f t="shared" si="6"/>
        <v>Posgrado</v>
      </c>
      <c r="L202" s="98" t="s">
        <v>395</v>
      </c>
    </row>
    <row r="203" spans="2:12" ht="15.75" thickBot="1">
      <c r="C203" s="137" t="s">
        <v>485</v>
      </c>
      <c r="D203" s="199"/>
      <c r="E203" s="152">
        <v>12</v>
      </c>
      <c r="F203" s="298">
        <f>HLOOKUP($C203,$BZ$2:$CM$3,2,0)</f>
        <v>35733.589999999997</v>
      </c>
      <c r="G203" s="113">
        <f>D203*E203*F203</f>
        <v>0</v>
      </c>
      <c r="H203" s="166"/>
      <c r="I203" s="114" t="s">
        <v>497</v>
      </c>
      <c r="J203" s="114" t="str">
        <f>VLOOKUP(I203,Presupuesto!$B$11:$C$565,2,0)</f>
        <v>SUELDOS Y SALARIOS PERMANENTES</v>
      </c>
      <c r="K203" s="98" t="str">
        <f t="shared" si="6"/>
        <v>Posgrado</v>
      </c>
      <c r="L203" s="98" t="s">
        <v>395</v>
      </c>
    </row>
    <row r="204" spans="2:12">
      <c r="C204" s="171" t="s">
        <v>58</v>
      </c>
      <c r="D204" s="163"/>
      <c r="E204" s="154">
        <v>0</v>
      </c>
      <c r="F204" s="100">
        <f>IF(E203=0,"",(G203/E203)/12*E203)</f>
        <v>0</v>
      </c>
      <c r="G204" s="97">
        <f>F204</f>
        <v>0</v>
      </c>
      <c r="H204" s="164"/>
      <c r="I204" s="116" t="s">
        <v>517</v>
      </c>
      <c r="J204" s="116" t="str">
        <f>VLOOKUP(I204,Presupuesto!$B$11:$C$565,2,0)</f>
        <v>AGUINALDO Y DECIMO CUARTO MES</v>
      </c>
      <c r="K204" s="98" t="str">
        <f t="shared" si="6"/>
        <v>Posgrado</v>
      </c>
      <c r="L204" s="98" t="s">
        <v>395</v>
      </c>
    </row>
    <row r="205" spans="2:12" ht="15.75" thickBot="1">
      <c r="C205" s="172" t="s">
        <v>59</v>
      </c>
      <c r="D205" s="163"/>
      <c r="E205" s="154">
        <v>0</v>
      </c>
      <c r="F205" s="117">
        <f>IF(E203&lt;6,"",((E203-6)/12)*(G203/E203))</f>
        <v>0</v>
      </c>
      <c r="G205" s="97">
        <f>F205</f>
        <v>0</v>
      </c>
      <c r="H205" s="164"/>
      <c r="I205" s="101" t="s">
        <v>520</v>
      </c>
      <c r="J205" s="101" t="str">
        <f>VLOOKUP(I205,Presupuesto!$B$11:$C$565,2,0)</f>
        <v>DECIMOCUARTO MES</v>
      </c>
      <c r="K205" s="98" t="str">
        <f t="shared" si="6"/>
        <v>Posgrado</v>
      </c>
      <c r="L205" s="98" t="s">
        <v>395</v>
      </c>
    </row>
    <row r="206" spans="2:12" ht="15.75" thickBot="1">
      <c r="C206" s="137" t="s">
        <v>486</v>
      </c>
      <c r="D206" s="199"/>
      <c r="E206" s="152">
        <v>12</v>
      </c>
      <c r="F206" s="298">
        <f>HLOOKUP($C206,$BZ$2:$CM$3,2,0)</f>
        <v>31763.19</v>
      </c>
      <c r="G206" s="113">
        <f>D206*E206*F206</f>
        <v>0</v>
      </c>
      <c r="H206" s="166"/>
      <c r="I206" s="114" t="s">
        <v>497</v>
      </c>
      <c r="J206" s="114" t="str">
        <f>VLOOKUP(I206,Presupuesto!$B$11:$C$565,2,0)</f>
        <v>SUELDOS Y SALARIOS PERMANENTES</v>
      </c>
      <c r="K206" s="98" t="str">
        <f t="shared" si="6"/>
        <v>Posgrado</v>
      </c>
      <c r="L206" s="98" t="s">
        <v>395</v>
      </c>
    </row>
    <row r="207" spans="2:12">
      <c r="C207" s="171" t="s">
        <v>58</v>
      </c>
      <c r="D207" s="163"/>
      <c r="E207" s="154">
        <v>0</v>
      </c>
      <c r="F207" s="100">
        <f>IF(E206=0,"",(G206/E206)/12*E206)</f>
        <v>0</v>
      </c>
      <c r="G207" s="97">
        <f>F207</f>
        <v>0</v>
      </c>
      <c r="H207" s="164"/>
      <c r="I207" s="116" t="s">
        <v>517</v>
      </c>
      <c r="J207" s="116" t="str">
        <f>VLOOKUP(I207,Presupuesto!$B$11:$C$565,2,0)</f>
        <v>AGUINALDO Y DECIMO CUARTO MES</v>
      </c>
      <c r="K207" s="98" t="str">
        <f t="shared" si="6"/>
        <v>Posgrado</v>
      </c>
      <c r="L207" s="98" t="s">
        <v>395</v>
      </c>
    </row>
    <row r="208" spans="2:12" ht="15.75" thickBot="1">
      <c r="C208" s="172" t="s">
        <v>59</v>
      </c>
      <c r="D208" s="163"/>
      <c r="E208" s="154">
        <v>0</v>
      </c>
      <c r="F208" s="117">
        <f>IF(E206&lt;6,"",((E206-6)/12)*(G206/E206))</f>
        <v>0</v>
      </c>
      <c r="G208" s="97">
        <f>F208</f>
        <v>0</v>
      </c>
      <c r="H208" s="164"/>
      <c r="I208" s="101" t="s">
        <v>520</v>
      </c>
      <c r="J208" s="101" t="str">
        <f>VLOOKUP(I208,Presupuesto!$B$11:$C$565,2,0)</f>
        <v>DECIMOCUARTO MES</v>
      </c>
      <c r="K208" s="98" t="str">
        <f t="shared" si="6"/>
        <v>Posgrado</v>
      </c>
      <c r="L208" s="98" t="s">
        <v>395</v>
      </c>
    </row>
    <row r="209" spans="3:12" ht="15.75" thickBot="1">
      <c r="C209" s="137" t="s">
        <v>487</v>
      </c>
      <c r="D209" s="199"/>
      <c r="E209" s="152">
        <v>12</v>
      </c>
      <c r="F209" s="298">
        <f>HLOOKUP($C209,$BZ$2:$CM$3,2,0)</f>
        <v>29777.99</v>
      </c>
      <c r="G209" s="113">
        <f>D209*E209*F209</f>
        <v>0</v>
      </c>
      <c r="H209" s="166"/>
      <c r="I209" s="114" t="s">
        <v>497</v>
      </c>
      <c r="J209" s="114" t="str">
        <f>VLOOKUP(I209,Presupuesto!$B$11:$C$565,2,0)</f>
        <v>SUELDOS Y SALARIOS PERMANENTES</v>
      </c>
      <c r="K209" s="98" t="str">
        <f t="shared" si="6"/>
        <v>Posgrado</v>
      </c>
      <c r="L209" s="98" t="s">
        <v>395</v>
      </c>
    </row>
    <row r="210" spans="3:12">
      <c r="C210" s="171" t="s">
        <v>58</v>
      </c>
      <c r="D210" s="163"/>
      <c r="E210" s="154">
        <v>0</v>
      </c>
      <c r="F210" s="100">
        <f>IF(E209=0,"",(G209/E209)/12*E209)</f>
        <v>0</v>
      </c>
      <c r="G210" s="97">
        <f>F210</f>
        <v>0</v>
      </c>
      <c r="H210" s="164"/>
      <c r="I210" s="116" t="s">
        <v>517</v>
      </c>
      <c r="J210" s="116" t="str">
        <f>VLOOKUP(I210,Presupuesto!$B$11:$C$565,2,0)</f>
        <v>AGUINALDO Y DECIMO CUARTO MES</v>
      </c>
      <c r="K210" s="98" t="str">
        <f t="shared" si="6"/>
        <v>Posgrado</v>
      </c>
      <c r="L210" s="98" t="s">
        <v>395</v>
      </c>
    </row>
    <row r="211" spans="3:12" ht="15.75" thickBot="1">
      <c r="C211" s="172" t="s">
        <v>59</v>
      </c>
      <c r="D211" s="163"/>
      <c r="E211" s="154">
        <v>0</v>
      </c>
      <c r="F211" s="117">
        <f>IF(E209&lt;6,"",((E209-6)/12)*(G209/E209))</f>
        <v>0</v>
      </c>
      <c r="G211" s="97">
        <f>F211</f>
        <v>0</v>
      </c>
      <c r="H211" s="164"/>
      <c r="I211" s="101" t="s">
        <v>520</v>
      </c>
      <c r="J211" s="101" t="str">
        <f>VLOOKUP(I211,Presupuesto!$B$11:$C$565,2,0)</f>
        <v>DECIMOCUARTO MES</v>
      </c>
      <c r="K211" s="98" t="str">
        <f t="shared" si="6"/>
        <v>Posgrado</v>
      </c>
      <c r="L211" s="98" t="s">
        <v>395</v>
      </c>
    </row>
    <row r="212" spans="3:12" ht="15.75" thickBot="1">
      <c r="C212" s="137" t="s">
        <v>488</v>
      </c>
      <c r="D212" s="199"/>
      <c r="E212" s="152">
        <v>12</v>
      </c>
      <c r="F212" s="298">
        <f>HLOOKUP($C212,$BZ$2:$CM$3,2,0)</f>
        <v>27792.79</v>
      </c>
      <c r="G212" s="113">
        <f>D212*E212*F212</f>
        <v>0</v>
      </c>
      <c r="H212" s="166"/>
      <c r="I212" s="114" t="s">
        <v>497</v>
      </c>
      <c r="J212" s="114" t="str">
        <f>VLOOKUP(I212,Presupuesto!$B$11:$C$565,2,0)</f>
        <v>SUELDOS Y SALARIOS PERMANENTES</v>
      </c>
      <c r="K212" s="98" t="str">
        <f t="shared" si="6"/>
        <v>Posgrado</v>
      </c>
      <c r="L212" s="98" t="s">
        <v>395</v>
      </c>
    </row>
    <row r="213" spans="3:12">
      <c r="C213" s="171" t="s">
        <v>58</v>
      </c>
      <c r="D213" s="163"/>
      <c r="E213" s="154">
        <v>0</v>
      </c>
      <c r="F213" s="100">
        <f>IF(E212=0,"",(G212/E212)/12*E212)</f>
        <v>0</v>
      </c>
      <c r="G213" s="97">
        <f>F213</f>
        <v>0</v>
      </c>
      <c r="H213" s="164"/>
      <c r="I213" s="116" t="s">
        <v>517</v>
      </c>
      <c r="J213" s="116" t="str">
        <f>VLOOKUP(I213,Presupuesto!$B$11:$C$565,2,0)</f>
        <v>AGUINALDO Y DECIMO CUARTO MES</v>
      </c>
      <c r="K213" s="98" t="str">
        <f t="shared" si="6"/>
        <v>Posgrado</v>
      </c>
      <c r="L213" s="98" t="s">
        <v>395</v>
      </c>
    </row>
    <row r="214" spans="3:12" ht="15.75" thickBot="1">
      <c r="C214" s="172" t="s">
        <v>59</v>
      </c>
      <c r="D214" s="163"/>
      <c r="E214" s="154">
        <v>0</v>
      </c>
      <c r="F214" s="117">
        <f>IF(E212&lt;6,"",((E212-6)/12)*(G212/E212))</f>
        <v>0</v>
      </c>
      <c r="G214" s="97">
        <f>F214</f>
        <v>0</v>
      </c>
      <c r="H214" s="164"/>
      <c r="I214" s="101" t="s">
        <v>520</v>
      </c>
      <c r="J214" s="101" t="str">
        <f>VLOOKUP(I214,Presupuesto!$B$11:$C$565,2,0)</f>
        <v>DECIMOCUARTO MES</v>
      </c>
      <c r="K214" s="98" t="str">
        <f t="shared" si="6"/>
        <v>Posgrado</v>
      </c>
      <c r="L214" s="98" t="s">
        <v>395</v>
      </c>
    </row>
    <row r="215" spans="3:12" ht="15.75" thickBot="1">
      <c r="C215" s="137" t="s">
        <v>489</v>
      </c>
      <c r="D215" s="199"/>
      <c r="E215" s="152">
        <v>12</v>
      </c>
      <c r="F215" s="298">
        <f>HLOOKUP($C215,$BZ$2:$CM$3,2,0)</f>
        <v>18859.39</v>
      </c>
      <c r="G215" s="113">
        <f>D215*E215*F215</f>
        <v>0</v>
      </c>
      <c r="H215" s="166"/>
      <c r="I215" s="114" t="s">
        <v>497</v>
      </c>
      <c r="J215" s="114" t="str">
        <f>VLOOKUP(I215,Presupuesto!$B$11:$C$565,2,0)</f>
        <v>SUELDOS Y SALARIOS PERMANENTES</v>
      </c>
      <c r="K215" s="98" t="str">
        <f t="shared" si="6"/>
        <v>Posgrado</v>
      </c>
      <c r="L215" s="98" t="s">
        <v>395</v>
      </c>
    </row>
    <row r="216" spans="3:12">
      <c r="C216" s="171" t="s">
        <v>58</v>
      </c>
      <c r="D216" s="163"/>
      <c r="E216" s="154">
        <v>0</v>
      </c>
      <c r="F216" s="100">
        <f>IF(E215=0,"",(G215/E215)/12*E215)</f>
        <v>0</v>
      </c>
      <c r="G216" s="97">
        <f>F216</f>
        <v>0</v>
      </c>
      <c r="H216" s="164"/>
      <c r="I216" s="116" t="s">
        <v>517</v>
      </c>
      <c r="J216" s="116" t="str">
        <f>VLOOKUP(I216,Presupuesto!$B$11:$C$565,2,0)</f>
        <v>AGUINALDO Y DECIMO CUARTO MES</v>
      </c>
      <c r="K216" s="98" t="str">
        <f t="shared" si="6"/>
        <v>Posgrado</v>
      </c>
      <c r="L216" s="98" t="s">
        <v>395</v>
      </c>
    </row>
    <row r="217" spans="3:12" ht="15.75" thickBot="1">
      <c r="C217" s="172" t="s">
        <v>59</v>
      </c>
      <c r="D217" s="163"/>
      <c r="E217" s="154">
        <v>0</v>
      </c>
      <c r="F217" s="117">
        <f>IF(E215&lt;6,"",((E215-6)/12)*(G215/E215))</f>
        <v>0</v>
      </c>
      <c r="G217" s="97">
        <f>F217</f>
        <v>0</v>
      </c>
      <c r="H217" s="164"/>
      <c r="I217" s="101" t="s">
        <v>520</v>
      </c>
      <c r="J217" s="101" t="str">
        <f>VLOOKUP(I217,Presupuesto!$B$11:$C$565,2,0)</f>
        <v>DECIMOCUARTO MES</v>
      </c>
      <c r="K217" s="98" t="str">
        <f t="shared" si="6"/>
        <v>Posgrado</v>
      </c>
      <c r="L217" s="98" t="s">
        <v>395</v>
      </c>
    </row>
    <row r="218" spans="3:12" ht="15.75" thickBot="1">
      <c r="C218" s="137" t="s">
        <v>490</v>
      </c>
      <c r="D218" s="199"/>
      <c r="E218" s="152">
        <v>12</v>
      </c>
      <c r="F218" s="298">
        <f>HLOOKUP($C218,$BZ$2:$CM$3,2,0)</f>
        <v>17866.8</v>
      </c>
      <c r="G218" s="113">
        <f>D218*E218*F218</f>
        <v>0</v>
      </c>
      <c r="H218" s="166"/>
      <c r="I218" s="114" t="s">
        <v>497</v>
      </c>
      <c r="J218" s="114" t="str">
        <f>VLOOKUP(I218,Presupuesto!$B$11:$C$565,2,0)</f>
        <v>SUELDOS Y SALARIOS PERMANENTES</v>
      </c>
      <c r="K218" s="98" t="str">
        <f t="shared" si="6"/>
        <v>Posgrado</v>
      </c>
      <c r="L218" s="98" t="s">
        <v>395</v>
      </c>
    </row>
    <row r="219" spans="3:12">
      <c r="C219" s="171" t="s">
        <v>58</v>
      </c>
      <c r="D219" s="163"/>
      <c r="E219" s="154">
        <v>0</v>
      </c>
      <c r="F219" s="100">
        <f>IF(E218=0,"",(G218/E218)/12*E218)</f>
        <v>0</v>
      </c>
      <c r="G219" s="97">
        <f>F219</f>
        <v>0</v>
      </c>
      <c r="H219" s="164"/>
      <c r="I219" s="116" t="s">
        <v>517</v>
      </c>
      <c r="J219" s="116" t="str">
        <f>VLOOKUP(I219,Presupuesto!$B$11:$C$565,2,0)</f>
        <v>AGUINALDO Y DECIMO CUARTO MES</v>
      </c>
      <c r="K219" s="98" t="str">
        <f t="shared" si="6"/>
        <v>Posgrado</v>
      </c>
      <c r="L219" s="98" t="s">
        <v>395</v>
      </c>
    </row>
    <row r="220" spans="3:12" ht="15.75" thickBot="1">
      <c r="C220" s="172" t="s">
        <v>59</v>
      </c>
      <c r="D220" s="163"/>
      <c r="E220" s="154">
        <v>0</v>
      </c>
      <c r="F220" s="117">
        <f>IF(E218&lt;6,"",((E218-6)/12)*(G218/E218))</f>
        <v>0</v>
      </c>
      <c r="G220" s="97">
        <f>F220</f>
        <v>0</v>
      </c>
      <c r="H220" s="164"/>
      <c r="I220" s="101" t="s">
        <v>520</v>
      </c>
      <c r="J220" s="101" t="str">
        <f>VLOOKUP(I220,Presupuesto!$B$11:$C$565,2,0)</f>
        <v>DECIMOCUARTO MES</v>
      </c>
      <c r="K220" s="98" t="str">
        <f t="shared" si="6"/>
        <v>Posgrado</v>
      </c>
      <c r="L220" s="98" t="s">
        <v>395</v>
      </c>
    </row>
    <row r="221" spans="3:12" ht="15.75" thickBot="1">
      <c r="C221" s="137" t="s">
        <v>491</v>
      </c>
      <c r="D221" s="199"/>
      <c r="E221" s="152">
        <v>12</v>
      </c>
      <c r="F221" s="298">
        <f>HLOOKUP($C221,$BZ$2:$CM$3,2,0)</f>
        <v>13896.4</v>
      </c>
      <c r="G221" s="113">
        <f>D221*E221*F221</f>
        <v>0</v>
      </c>
      <c r="H221" s="166"/>
      <c r="I221" s="114" t="s">
        <v>497</v>
      </c>
      <c r="J221" s="114" t="str">
        <f>VLOOKUP(I221,Presupuesto!$B$11:$C$565,2,0)</f>
        <v>SUELDOS Y SALARIOS PERMANENTES</v>
      </c>
      <c r="K221" s="98" t="str">
        <f t="shared" si="6"/>
        <v>Posgrado</v>
      </c>
      <c r="L221" s="98" t="s">
        <v>395</v>
      </c>
    </row>
    <row r="222" spans="3:12">
      <c r="C222" s="171" t="s">
        <v>58</v>
      </c>
      <c r="D222" s="163"/>
      <c r="E222" s="154">
        <v>0</v>
      </c>
      <c r="F222" s="100">
        <f>IF(E221=0,"",(G221/E221)/12*E221)</f>
        <v>0</v>
      </c>
      <c r="G222" s="97">
        <f>F222</f>
        <v>0</v>
      </c>
      <c r="H222" s="164"/>
      <c r="I222" s="116" t="s">
        <v>517</v>
      </c>
      <c r="J222" s="116" t="str">
        <f>VLOOKUP(I222,Presupuesto!$B$11:$C$565,2,0)</f>
        <v>AGUINALDO Y DECIMO CUARTO MES</v>
      </c>
      <c r="K222" s="98" t="str">
        <f t="shared" si="6"/>
        <v>Posgrado</v>
      </c>
      <c r="L222" s="98" t="s">
        <v>395</v>
      </c>
    </row>
    <row r="223" spans="3:12" ht="15.75" thickBot="1">
      <c r="C223" s="172" t="s">
        <v>59</v>
      </c>
      <c r="D223" s="163"/>
      <c r="E223" s="154">
        <v>0</v>
      </c>
      <c r="F223" s="117">
        <f>IF(E221&lt;6,"",((E221-6)/12)*(G221/E221))</f>
        <v>0</v>
      </c>
      <c r="G223" s="97">
        <f>F223</f>
        <v>0</v>
      </c>
      <c r="H223" s="164"/>
      <c r="I223" s="101" t="s">
        <v>520</v>
      </c>
      <c r="J223" s="101" t="str">
        <f>VLOOKUP(I223,Presupuesto!$B$11:$C$565,2,0)</f>
        <v>DECIMOCUARTO MES</v>
      </c>
      <c r="K223" s="98" t="str">
        <f t="shared" si="6"/>
        <v>Posgrado</v>
      </c>
      <c r="L223" s="98" t="s">
        <v>395</v>
      </c>
    </row>
    <row r="224" spans="3:12" ht="15.75" thickBot="1">
      <c r="C224" s="137" t="s">
        <v>492</v>
      </c>
      <c r="D224" s="199"/>
      <c r="E224" s="152">
        <v>12</v>
      </c>
      <c r="F224" s="298">
        <f>HLOOKUP($C224,$BZ$2:$CM$3,2,0)</f>
        <v>15004.09</v>
      </c>
      <c r="G224" s="113">
        <f>D224*E224*F224</f>
        <v>0</v>
      </c>
      <c r="H224" s="166"/>
      <c r="I224" s="114" t="s">
        <v>497</v>
      </c>
      <c r="J224" s="114" t="str">
        <f>VLOOKUP(I224,Presupuesto!$B$11:$C$565,2,0)</f>
        <v>SUELDOS Y SALARIOS PERMANENTES</v>
      </c>
      <c r="K224" s="98" t="str">
        <f t="shared" si="6"/>
        <v>Posgrado</v>
      </c>
      <c r="L224" s="98" t="s">
        <v>395</v>
      </c>
    </row>
    <row r="225" spans="3:12">
      <c r="C225" s="171" t="s">
        <v>58</v>
      </c>
      <c r="D225" s="163"/>
      <c r="E225" s="154">
        <v>0</v>
      </c>
      <c r="F225" s="100">
        <f>IF(E224=0,"",(G224/E224)/12*E224)</f>
        <v>0</v>
      </c>
      <c r="G225" s="97">
        <f>F225</f>
        <v>0</v>
      </c>
      <c r="H225" s="164"/>
      <c r="I225" s="116" t="s">
        <v>517</v>
      </c>
      <c r="J225" s="116" t="str">
        <f>VLOOKUP(I225,Presupuesto!$B$11:$C$565,2,0)</f>
        <v>AGUINALDO Y DECIMO CUARTO MES</v>
      </c>
      <c r="K225" s="98" t="str">
        <f t="shared" si="6"/>
        <v>Posgrado</v>
      </c>
      <c r="L225" s="98" t="s">
        <v>395</v>
      </c>
    </row>
    <row r="226" spans="3:12" ht="15.75" thickBot="1">
      <c r="C226" s="172" t="s">
        <v>59</v>
      </c>
      <c r="D226" s="163"/>
      <c r="E226" s="154">
        <v>0</v>
      </c>
      <c r="F226" s="117">
        <f>IF(E224&lt;6,"",((E224-6)/12)*(G224/E224))</f>
        <v>0</v>
      </c>
      <c r="G226" s="97">
        <f>F226</f>
        <v>0</v>
      </c>
      <c r="H226" s="164"/>
      <c r="I226" s="101" t="s">
        <v>520</v>
      </c>
      <c r="J226" s="101" t="str">
        <f>VLOOKUP(I226,Presupuesto!$B$11:$C$565,2,0)</f>
        <v>DECIMOCUARTO MES</v>
      </c>
      <c r="K226" s="98" t="str">
        <f t="shared" si="6"/>
        <v>Posgrado</v>
      </c>
      <c r="L226" s="98" t="s">
        <v>395</v>
      </c>
    </row>
    <row r="227" spans="3:12" ht="15.75" thickBot="1">
      <c r="C227" s="137" t="s">
        <v>493</v>
      </c>
      <c r="D227" s="199"/>
      <c r="E227" s="152">
        <v>12</v>
      </c>
      <c r="F227" s="298">
        <f>HLOOKUP($C227,$BZ$2:$CM$3,2,0)</f>
        <v>13238.9</v>
      </c>
      <c r="G227" s="113">
        <f>D227*E227*F227</f>
        <v>0</v>
      </c>
      <c r="H227" s="166"/>
      <c r="I227" s="114" t="s">
        <v>497</v>
      </c>
      <c r="J227" s="114" t="str">
        <f>VLOOKUP(I227,Presupuesto!$B$11:$C$565,2,0)</f>
        <v>SUELDOS Y SALARIOS PERMANENTES</v>
      </c>
      <c r="K227" s="98" t="str">
        <f t="shared" si="6"/>
        <v>Posgrado</v>
      </c>
      <c r="L227" s="98" t="s">
        <v>395</v>
      </c>
    </row>
    <row r="228" spans="3:12">
      <c r="C228" s="171" t="s">
        <v>58</v>
      </c>
      <c r="D228" s="163"/>
      <c r="E228" s="154">
        <v>0</v>
      </c>
      <c r="F228" s="100">
        <f>IF(E227=0,"",(G227/E227)/12*E227)</f>
        <v>0</v>
      </c>
      <c r="G228" s="97">
        <f>F228</f>
        <v>0</v>
      </c>
      <c r="H228" s="164"/>
      <c r="I228" s="116" t="s">
        <v>517</v>
      </c>
      <c r="J228" s="116" t="str">
        <f>VLOOKUP(I228,Presupuesto!$B$11:$C$565,2,0)</f>
        <v>AGUINALDO Y DECIMO CUARTO MES</v>
      </c>
      <c r="K228" s="98" t="str">
        <f t="shared" si="6"/>
        <v>Posgrado</v>
      </c>
      <c r="L228" s="98" t="s">
        <v>395</v>
      </c>
    </row>
    <row r="229" spans="3:12" ht="15.75" thickBot="1">
      <c r="C229" s="172" t="s">
        <v>59</v>
      </c>
      <c r="D229" s="163"/>
      <c r="E229" s="154">
        <v>0</v>
      </c>
      <c r="F229" s="117">
        <f>IF(E227&lt;6,"",((E227-6)/12)*(G227/E227))</f>
        <v>0</v>
      </c>
      <c r="G229" s="97">
        <f>F229</f>
        <v>0</v>
      </c>
      <c r="H229" s="164"/>
      <c r="I229" s="101" t="s">
        <v>520</v>
      </c>
      <c r="J229" s="101" t="str">
        <f>VLOOKUP(I229,Presupuesto!$B$11:$C$565,2,0)</f>
        <v>DECIMOCUARTO MES</v>
      </c>
      <c r="K229" s="98" t="str">
        <f t="shared" si="6"/>
        <v>Posgrado</v>
      </c>
      <c r="L229" s="98" t="s">
        <v>395</v>
      </c>
    </row>
    <row r="230" spans="3:12" ht="15.75" thickBot="1">
      <c r="C230" s="137" t="s">
        <v>494</v>
      </c>
      <c r="D230" s="199"/>
      <c r="E230" s="152">
        <v>12</v>
      </c>
      <c r="F230" s="298">
        <f>HLOOKUP($C230,$BZ$2:$CM$3,2,0)</f>
        <v>12356.31</v>
      </c>
      <c r="G230" s="113">
        <f>D230*E230*F230</f>
        <v>0</v>
      </c>
      <c r="H230" s="166"/>
      <c r="I230" s="114" t="s">
        <v>497</v>
      </c>
      <c r="J230" s="114" t="str">
        <f>VLOOKUP(I230,Presupuesto!$B$11:$C$565,2,0)</f>
        <v>SUELDOS Y SALARIOS PERMANENTES</v>
      </c>
      <c r="K230" s="98" t="str">
        <f t="shared" ref="K230:K247" si="7">$K$197</f>
        <v>Posgrado</v>
      </c>
      <c r="L230" s="98" t="s">
        <v>395</v>
      </c>
    </row>
    <row r="231" spans="3:12">
      <c r="C231" s="171" t="s">
        <v>58</v>
      </c>
      <c r="D231" s="163"/>
      <c r="E231" s="154">
        <v>0</v>
      </c>
      <c r="F231" s="100">
        <f>IF(E230=0,"",(G230/E230)/12*E230)</f>
        <v>0</v>
      </c>
      <c r="G231" s="97">
        <f>F231</f>
        <v>0</v>
      </c>
      <c r="H231" s="164"/>
      <c r="I231" s="116" t="s">
        <v>517</v>
      </c>
      <c r="J231" s="116" t="str">
        <f>VLOOKUP(I231,Presupuesto!$B$11:$C$565,2,0)</f>
        <v>AGUINALDO Y DECIMO CUARTO MES</v>
      </c>
      <c r="K231" s="98" t="str">
        <f t="shared" si="7"/>
        <v>Posgrado</v>
      </c>
      <c r="L231" s="98" t="s">
        <v>395</v>
      </c>
    </row>
    <row r="232" spans="3:12" ht="15.75" thickBot="1">
      <c r="C232" s="172" t="s">
        <v>59</v>
      </c>
      <c r="D232" s="163"/>
      <c r="E232" s="154">
        <v>0</v>
      </c>
      <c r="F232" s="117">
        <f>IF(E230&lt;6,"",((E230-6)/12)*(G230/E230))</f>
        <v>0</v>
      </c>
      <c r="G232" s="97">
        <f>F232</f>
        <v>0</v>
      </c>
      <c r="H232" s="164"/>
      <c r="I232" s="101" t="s">
        <v>520</v>
      </c>
      <c r="J232" s="101" t="str">
        <f>VLOOKUP(I232,Presupuesto!$B$11:$C$565,2,0)</f>
        <v>DECIMOCUARTO MES</v>
      </c>
      <c r="K232" s="98" t="str">
        <f t="shared" si="7"/>
        <v>Posgrado</v>
      </c>
      <c r="L232" s="98" t="s">
        <v>395</v>
      </c>
    </row>
    <row r="233" spans="3:12" ht="15.75" thickBot="1">
      <c r="C233" s="137" t="s">
        <v>495</v>
      </c>
      <c r="D233" s="199"/>
      <c r="E233" s="152">
        <v>12</v>
      </c>
      <c r="F233" s="298">
        <f>HLOOKUP($C233,$BZ$2:$CM$3,2,0)</f>
        <v>463.22</v>
      </c>
      <c r="G233" s="113">
        <f>D233*E233*F233</f>
        <v>0</v>
      </c>
      <c r="H233" s="166"/>
      <c r="I233" s="114" t="s">
        <v>497</v>
      </c>
      <c r="J233" s="114" t="str">
        <f>VLOOKUP(I233,Presupuesto!$B$11:$C$565,2,0)</f>
        <v>SUELDOS Y SALARIOS PERMANENTES</v>
      </c>
      <c r="K233" s="98" t="str">
        <f t="shared" si="7"/>
        <v>Posgrado</v>
      </c>
      <c r="L233" s="98" t="s">
        <v>395</v>
      </c>
    </row>
    <row r="234" spans="3:12">
      <c r="C234" s="171" t="s">
        <v>58</v>
      </c>
      <c r="D234" s="163"/>
      <c r="E234" s="154">
        <v>0</v>
      </c>
      <c r="F234" s="100">
        <f>IF(E233=0,"",(G233/E233)/12*E233)</f>
        <v>0</v>
      </c>
      <c r="G234" s="97">
        <f>F234</f>
        <v>0</v>
      </c>
      <c r="H234" s="164"/>
      <c r="I234" s="116" t="s">
        <v>517</v>
      </c>
      <c r="J234" s="116" t="str">
        <f>VLOOKUP(I234,Presupuesto!$B$11:$C$565,2,0)</f>
        <v>AGUINALDO Y DECIMO CUARTO MES</v>
      </c>
      <c r="K234" s="98" t="str">
        <f t="shared" si="7"/>
        <v>Posgrado</v>
      </c>
      <c r="L234" s="98" t="s">
        <v>395</v>
      </c>
    </row>
    <row r="235" spans="3:12" ht="15.75" thickBot="1">
      <c r="C235" s="172" t="s">
        <v>59</v>
      </c>
      <c r="D235" s="163"/>
      <c r="E235" s="154">
        <v>0</v>
      </c>
      <c r="F235" s="117">
        <f>IF(E233&lt;6,"",((E233-6)/12)*(G233/E233))</f>
        <v>0</v>
      </c>
      <c r="G235" s="97">
        <f>F235</f>
        <v>0</v>
      </c>
      <c r="H235" s="164"/>
      <c r="I235" s="101" t="s">
        <v>520</v>
      </c>
      <c r="J235" s="101" t="str">
        <f>VLOOKUP(I235,Presupuesto!$B$11:$C$565,2,0)</f>
        <v>DECIMOCUARTO MES</v>
      </c>
      <c r="K235" s="98" t="str">
        <f t="shared" si="7"/>
        <v>Posgrado</v>
      </c>
      <c r="L235" s="98" t="s">
        <v>395</v>
      </c>
    </row>
    <row r="236" spans="3:12" ht="15.75" thickBot="1">
      <c r="C236" s="137" t="s">
        <v>496</v>
      </c>
      <c r="D236" s="199"/>
      <c r="E236" s="152">
        <v>12</v>
      </c>
      <c r="F236" s="298">
        <f>HLOOKUP($C236,$BZ$2:$CM$3,2,0)</f>
        <v>2007.3</v>
      </c>
      <c r="G236" s="113">
        <f>D236*E236*F236</f>
        <v>0</v>
      </c>
      <c r="H236" s="166"/>
      <c r="I236" s="114" t="s">
        <v>497</v>
      </c>
      <c r="J236" s="114" t="str">
        <f>VLOOKUP(I236,Presupuesto!$B$11:$C$565,2,0)</f>
        <v>SUELDOS Y SALARIOS PERMANENTES</v>
      </c>
      <c r="K236" s="98" t="str">
        <f t="shared" si="7"/>
        <v>Posgrado</v>
      </c>
      <c r="L236" s="98" t="s">
        <v>395</v>
      </c>
    </row>
    <row r="237" spans="3:12">
      <c r="C237" s="171" t="s">
        <v>58</v>
      </c>
      <c r="D237" s="163"/>
      <c r="E237" s="154">
        <v>0</v>
      </c>
      <c r="F237" s="100">
        <f>IF(E236=0,"",(G236/E236)/12*E236)</f>
        <v>0</v>
      </c>
      <c r="G237" s="97">
        <f>F237</f>
        <v>0</v>
      </c>
      <c r="H237" s="164"/>
      <c r="I237" s="116" t="s">
        <v>517</v>
      </c>
      <c r="J237" s="116" t="str">
        <f>VLOOKUP(I237,Presupuesto!$B$11:$C$565,2,0)</f>
        <v>AGUINALDO Y DECIMO CUARTO MES</v>
      </c>
      <c r="K237" s="98" t="str">
        <f t="shared" si="7"/>
        <v>Posgrado</v>
      </c>
      <c r="L237" s="98" t="s">
        <v>395</v>
      </c>
    </row>
    <row r="238" spans="3:12" ht="15.75" thickBot="1">
      <c r="C238" s="172" t="s">
        <v>59</v>
      </c>
      <c r="D238" s="163"/>
      <c r="E238" s="154">
        <v>0</v>
      </c>
      <c r="F238" s="117">
        <f>IF(E236&lt;6,"",((E236-6)/12)*(G236/E236))</f>
        <v>0</v>
      </c>
      <c r="G238" s="97">
        <f>F238</f>
        <v>0</v>
      </c>
      <c r="H238" s="164"/>
      <c r="I238" s="101" t="s">
        <v>520</v>
      </c>
      <c r="J238" s="101" t="str">
        <f>VLOOKUP(I238,Presupuesto!$B$11:$C$565,2,0)</f>
        <v>DECIMOCUARTO MES</v>
      </c>
      <c r="K238" s="98" t="str">
        <f t="shared" si="7"/>
        <v>Posgrado</v>
      </c>
      <c r="L238" s="98" t="s">
        <v>395</v>
      </c>
    </row>
    <row r="239" spans="3:12" ht="15.75" thickBot="1">
      <c r="C239" s="140" t="s">
        <v>83</v>
      </c>
      <c r="D239" s="199"/>
      <c r="E239" s="152">
        <v>12</v>
      </c>
      <c r="F239" s="139">
        <v>30000</v>
      </c>
      <c r="G239" s="113">
        <f>D239*E239*F239</f>
        <v>0</v>
      </c>
      <c r="H239" s="166"/>
      <c r="I239" s="114" t="s">
        <v>565</v>
      </c>
      <c r="J239" s="114" t="str">
        <f>VLOOKUP(I239,Presupuesto!$B$11:$C$565,2,0)</f>
        <v>CONTRATOS ESPECIALES</v>
      </c>
      <c r="K239" s="98" t="str">
        <f t="shared" si="7"/>
        <v>Posgrado</v>
      </c>
      <c r="L239" s="98" t="s">
        <v>395</v>
      </c>
    </row>
    <row r="240" spans="3:12">
      <c r="C240" s="171" t="s">
        <v>58</v>
      </c>
      <c r="D240" s="163"/>
      <c r="E240" s="154">
        <v>0</v>
      </c>
      <c r="F240" s="117">
        <f>IF(E239=0,"",(G239/E239)/12*E239)</f>
        <v>0</v>
      </c>
      <c r="G240" s="97">
        <f>F240</f>
        <v>0</v>
      </c>
      <c r="H240" s="164"/>
      <c r="I240" s="101" t="s">
        <v>565</v>
      </c>
      <c r="J240" s="101" t="str">
        <f>VLOOKUP(I240,Presupuesto!$B$11:$C$565,2,0)</f>
        <v>CONTRATOS ESPECIALES</v>
      </c>
      <c r="K240" s="98" t="str">
        <f t="shared" si="7"/>
        <v>Posgrado</v>
      </c>
      <c r="L240" s="98" t="s">
        <v>394</v>
      </c>
    </row>
    <row r="241" spans="3:12" ht="15.75" thickBot="1">
      <c r="C241" s="172" t="s">
        <v>59</v>
      </c>
      <c r="D241" s="163"/>
      <c r="E241" s="154">
        <v>0</v>
      </c>
      <c r="F241" s="100">
        <f>IF(E239&lt;6,"",((E239-6)/12)*(G239/E239))</f>
        <v>0</v>
      </c>
      <c r="G241" s="97">
        <f>F241</f>
        <v>0</v>
      </c>
      <c r="H241" s="164"/>
      <c r="I241" s="101" t="s">
        <v>565</v>
      </c>
      <c r="J241" s="101" t="str">
        <f>VLOOKUP(I241,Presupuesto!$B$11:$C$565,2,0)</f>
        <v>CONTRATOS ESPECIALES</v>
      </c>
      <c r="K241" s="98" t="str">
        <f t="shared" si="7"/>
        <v>Posgrado</v>
      </c>
      <c r="L241" s="98" t="s">
        <v>399</v>
      </c>
    </row>
    <row r="242" spans="3:12" ht="15.75" thickBot="1">
      <c r="C242" s="140" t="s">
        <v>60</v>
      </c>
      <c r="D242" s="199">
        <v>1</v>
      </c>
      <c r="E242" s="152">
        <v>12</v>
      </c>
      <c r="F242" s="118">
        <v>35000</v>
      </c>
      <c r="G242" s="113">
        <f>D242*E242*F242</f>
        <v>420000</v>
      </c>
      <c r="H242" s="166" t="s">
        <v>1492</v>
      </c>
      <c r="I242" s="114" t="s">
        <v>706</v>
      </c>
      <c r="J242" s="114" t="str">
        <f>VLOOKUP(I242,Presupuesto!$B$11:$C$565,2,0)</f>
        <v>OTROS SERVICIOS TECNICOS Y PROFESIONALES</v>
      </c>
      <c r="K242" s="98" t="s">
        <v>1357</v>
      </c>
      <c r="L242" s="98" t="s">
        <v>394</v>
      </c>
    </row>
    <row r="243" spans="3:12">
      <c r="C243" s="171" t="s">
        <v>58</v>
      </c>
      <c r="D243" s="163"/>
      <c r="E243" s="154">
        <v>0</v>
      </c>
      <c r="F243" s="100">
        <v>0</v>
      </c>
      <c r="G243" s="97">
        <f>F243</f>
        <v>0</v>
      </c>
      <c r="H243" s="164"/>
      <c r="I243" s="101" t="s">
        <v>706</v>
      </c>
      <c r="J243" s="101" t="str">
        <f>VLOOKUP(I243,Presupuesto!$B$11:$C$565,2,0)</f>
        <v>OTROS SERVICIOS TECNICOS Y PROFESIONALES</v>
      </c>
      <c r="K243" s="98" t="s">
        <v>1357</v>
      </c>
      <c r="L243" s="98" t="s">
        <v>394</v>
      </c>
    </row>
    <row r="244" spans="3:12" ht="15.75" thickBot="1">
      <c r="C244" s="172" t="s">
        <v>59</v>
      </c>
      <c r="D244" s="163"/>
      <c r="E244" s="154">
        <v>0</v>
      </c>
      <c r="F244" s="100">
        <v>0</v>
      </c>
      <c r="G244" s="97">
        <f>F244</f>
        <v>0</v>
      </c>
      <c r="H244" s="164"/>
      <c r="I244" s="101" t="s">
        <v>706</v>
      </c>
      <c r="J244" s="101" t="str">
        <f>VLOOKUP(I244,Presupuesto!$B$11:$C$565,2,0)</f>
        <v>OTROS SERVICIOS TECNICOS Y PROFESIONALES</v>
      </c>
      <c r="K244" s="98" t="s">
        <v>1357</v>
      </c>
      <c r="L244" s="98" t="s">
        <v>394</v>
      </c>
    </row>
    <row r="245" spans="3:12" ht="15.75" thickBot="1">
      <c r="C245" s="140" t="s">
        <v>61</v>
      </c>
      <c r="D245" s="199"/>
      <c r="E245" s="152">
        <v>12</v>
      </c>
      <c r="F245" s="118">
        <v>30000</v>
      </c>
      <c r="G245" s="113">
        <f>D245*E245*F245</f>
        <v>0</v>
      </c>
      <c r="H245" s="166"/>
      <c r="I245" s="114" t="s">
        <v>497</v>
      </c>
      <c r="J245" s="114" t="str">
        <f>VLOOKUP(I245,Presupuesto!$B$11:$C$565,2,0)</f>
        <v>SUELDOS Y SALARIOS PERMANENTES</v>
      </c>
      <c r="K245" s="98" t="str">
        <f t="shared" si="7"/>
        <v>Posgrado</v>
      </c>
      <c r="L245" s="98" t="s">
        <v>394</v>
      </c>
    </row>
    <row r="246" spans="3:12">
      <c r="C246" s="171" t="s">
        <v>58</v>
      </c>
      <c r="D246" s="169"/>
      <c r="E246" s="131">
        <v>0</v>
      </c>
      <c r="F246" s="119">
        <f>IF(E245=0,"",(G245/E245)/12*E245)</f>
        <v>0</v>
      </c>
      <c r="G246" s="120">
        <f>F246</f>
        <v>0</v>
      </c>
      <c r="H246" s="164"/>
      <c r="I246" s="101" t="s">
        <v>517</v>
      </c>
      <c r="J246" s="101" t="str">
        <f>VLOOKUP(I246,Presupuesto!$B$11:$C$565,2,0)</f>
        <v>AGUINALDO Y DECIMO CUARTO MES</v>
      </c>
      <c r="K246" s="98" t="str">
        <f t="shared" si="7"/>
        <v>Posgrado</v>
      </c>
      <c r="L246" s="98" t="s">
        <v>394</v>
      </c>
    </row>
    <row r="247" spans="3:12" ht="15.75" thickBot="1">
      <c r="C247" s="173" t="s">
        <v>59</v>
      </c>
      <c r="D247" s="162"/>
      <c r="E247" s="132">
        <v>0</v>
      </c>
      <c r="F247" s="105">
        <f>IF(E245&lt;6,"",((E245-6)/12)*(G245/E245))</f>
        <v>0</v>
      </c>
      <c r="G247" s="105">
        <f>F247</f>
        <v>0</v>
      </c>
      <c r="H247" s="162"/>
      <c r="I247" s="106" t="s">
        <v>520</v>
      </c>
      <c r="J247" s="124" t="str">
        <f>VLOOKUP(I247,Presupuesto!$B$11:$C$565,2,0)</f>
        <v>DECIMOCUARTO MES</v>
      </c>
      <c r="K247" s="106" t="str">
        <f t="shared" si="7"/>
        <v>Posgrado</v>
      </c>
      <c r="L247" s="124" t="s">
        <v>394</v>
      </c>
    </row>
    <row r="249" spans="3:12" ht="15.75" thickBot="1">
      <c r="K249" s="153"/>
    </row>
    <row r="250" spans="3:12" ht="15.75" thickBot="1">
      <c r="C250" s="69" t="s">
        <v>43</v>
      </c>
      <c r="D250" s="30">
        <f>SUM(G257:G307)</f>
        <v>0</v>
      </c>
      <c r="E250" s="93"/>
      <c r="F250" s="93"/>
      <c r="G250" s="93"/>
      <c r="H250" s="76"/>
      <c r="I250" s="76"/>
      <c r="J250" s="76"/>
      <c r="K250" s="153"/>
    </row>
    <row r="251" spans="3:12">
      <c r="D251" s="31"/>
      <c r="E251" s="93"/>
      <c r="F251" s="93"/>
      <c r="G251" s="93"/>
      <c r="H251" s="76"/>
      <c r="I251" s="76"/>
      <c r="J251" s="76"/>
      <c r="K251" s="153"/>
    </row>
    <row r="252" spans="3:12">
      <c r="D252" s="31"/>
      <c r="E252" s="93"/>
      <c r="F252" s="93"/>
      <c r="G252" s="93"/>
      <c r="H252" s="76"/>
      <c r="I252" s="76"/>
      <c r="J252" s="76"/>
      <c r="K252" s="153"/>
    </row>
    <row r="253" spans="3:12" ht="15.75">
      <c r="C253" s="202" t="s">
        <v>392</v>
      </c>
      <c r="D253" s="351"/>
      <c r="E253" s="93"/>
      <c r="F253" s="93"/>
      <c r="G253" s="93"/>
      <c r="H253" s="76"/>
      <c r="I253" s="76"/>
      <c r="J253" s="76"/>
      <c r="K253" s="153"/>
    </row>
    <row r="254" spans="3:12" ht="18.75">
      <c r="C254" s="208"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c r="C255" s="177"/>
      <c r="D255" s="31"/>
      <c r="E255" s="93"/>
      <c r="F255" s="93"/>
      <c r="G255" s="93"/>
      <c r="H255" s="76"/>
      <c r="I255" s="76"/>
      <c r="J255" s="76"/>
      <c r="K255" s="153"/>
    </row>
    <row r="256" spans="3:12" ht="30.75" thickBot="1">
      <c r="C256" s="134" t="s">
        <v>44</v>
      </c>
      <c r="D256" s="138" t="s">
        <v>55</v>
      </c>
      <c r="E256" s="170" t="s">
        <v>56</v>
      </c>
      <c r="F256" s="138" t="s">
        <v>57</v>
      </c>
      <c r="G256" s="135" t="s">
        <v>27</v>
      </c>
      <c r="H256" s="133" t="s">
        <v>131</v>
      </c>
      <c r="I256" s="136" t="s">
        <v>46</v>
      </c>
      <c r="J256" s="136" t="s">
        <v>132</v>
      </c>
      <c r="K256" s="136" t="s">
        <v>410</v>
      </c>
      <c r="L256" s="136" t="s">
        <v>411</v>
      </c>
    </row>
    <row r="257" spans="3:12" ht="15.75" thickBot="1">
      <c r="C257" s="137" t="s">
        <v>483</v>
      </c>
      <c r="D257" s="199"/>
      <c r="E257" s="152">
        <v>12</v>
      </c>
      <c r="F257" s="298">
        <f>HLOOKUP($C257,$BZ$2:$CM$3,2,0)</f>
        <v>43674.39</v>
      </c>
      <c r="G257" s="113">
        <f>D257*E257*F257</f>
        <v>0</v>
      </c>
      <c r="H257" s="166"/>
      <c r="I257" s="114" t="s">
        <v>497</v>
      </c>
      <c r="J257" s="114" t="str">
        <f>VLOOKUP(I257,Presupuesto!$B$11:$C$565,2,0)</f>
        <v>SUELDOS Y SALARIOS PERMANENTES</v>
      </c>
      <c r="K257" s="216" t="s">
        <v>1449</v>
      </c>
      <c r="L257" s="98" t="s">
        <v>394</v>
      </c>
    </row>
    <row r="258" spans="3:12">
      <c r="C258" s="171" t="s">
        <v>58</v>
      </c>
      <c r="D258" s="163"/>
      <c r="E258" s="154">
        <v>0</v>
      </c>
      <c r="F258" s="100">
        <f>IF(E257=0,"",(G257/E257)/12*E257)</f>
        <v>0</v>
      </c>
      <c r="G258" s="97">
        <f>F258</f>
        <v>0</v>
      </c>
      <c r="H258" s="164"/>
      <c r="I258" s="116" t="s">
        <v>517</v>
      </c>
      <c r="J258" s="116" t="str">
        <f>VLOOKUP(I258,Presupuesto!$B$11:$C$565,2,0)</f>
        <v>AGUINALDO Y DECIMO CUARTO MES</v>
      </c>
      <c r="K258" s="98" t="str">
        <f t="shared" ref="K258:K289" si="8">$K$257</f>
        <v>Posgrado</v>
      </c>
      <c r="L258" s="98" t="s">
        <v>412</v>
      </c>
    </row>
    <row r="259" spans="3:12" ht="15.75" thickBot="1">
      <c r="C259" s="172" t="s">
        <v>59</v>
      </c>
      <c r="D259" s="163"/>
      <c r="E259" s="154">
        <v>0</v>
      </c>
      <c r="F259" s="117">
        <f>IF(E257&lt;6,"",((E257-6)/12)*(G257/E257))</f>
        <v>0</v>
      </c>
      <c r="G259" s="97">
        <f>F259</f>
        <v>0</v>
      </c>
      <c r="H259" s="164"/>
      <c r="I259" s="101" t="s">
        <v>520</v>
      </c>
      <c r="J259" s="101" t="str">
        <f>VLOOKUP(I259,Presupuesto!$B$11:$C$565,2,0)</f>
        <v>DECIMOCUARTO MES</v>
      </c>
      <c r="K259" s="98" t="str">
        <f t="shared" si="8"/>
        <v>Posgrado</v>
      </c>
      <c r="L259" s="98" t="s">
        <v>395</v>
      </c>
    </row>
    <row r="260" spans="3:12" ht="15.75" thickBot="1">
      <c r="C260" s="137" t="s">
        <v>484</v>
      </c>
      <c r="D260" s="199"/>
      <c r="E260" s="152">
        <v>12</v>
      </c>
      <c r="F260" s="298">
        <f>HLOOKUP($C260,$BZ$2:$CM$3,2,0)</f>
        <v>39703.99</v>
      </c>
      <c r="G260" s="113">
        <f>D260*E260*F260</f>
        <v>0</v>
      </c>
      <c r="H260" s="166"/>
      <c r="I260" s="114" t="s">
        <v>497</v>
      </c>
      <c r="J260" s="114" t="str">
        <f>VLOOKUP(I260,Presupuesto!$B$11:$C$565,2,0)</f>
        <v>SUELDOS Y SALARIOS PERMANENTES</v>
      </c>
      <c r="K260" s="98" t="str">
        <f t="shared" si="8"/>
        <v>Posgrado</v>
      </c>
      <c r="L260" s="98" t="s">
        <v>395</v>
      </c>
    </row>
    <row r="261" spans="3:12">
      <c r="C261" s="171" t="s">
        <v>58</v>
      </c>
      <c r="D261" s="163"/>
      <c r="E261" s="154">
        <v>0</v>
      </c>
      <c r="F261" s="100">
        <f>IF(E260=0,"",(G260/E260)/12*E260)</f>
        <v>0</v>
      </c>
      <c r="G261" s="97">
        <f>F261</f>
        <v>0</v>
      </c>
      <c r="H261" s="164"/>
      <c r="I261" s="116" t="s">
        <v>517</v>
      </c>
      <c r="J261" s="116" t="str">
        <f>VLOOKUP(I261,Presupuesto!$B$11:$C$565,2,0)</f>
        <v>AGUINALDO Y DECIMO CUARTO MES</v>
      </c>
      <c r="K261" s="98" t="str">
        <f t="shared" si="8"/>
        <v>Posgrado</v>
      </c>
      <c r="L261" s="98" t="s">
        <v>395</v>
      </c>
    </row>
    <row r="262" spans="3:12" ht="15.75" thickBot="1">
      <c r="C262" s="172" t="s">
        <v>59</v>
      </c>
      <c r="D262" s="163"/>
      <c r="E262" s="154">
        <v>0</v>
      </c>
      <c r="F262" s="117">
        <f>IF(E260&lt;6,"",((E260-6)/12)*(G260/E260))</f>
        <v>0</v>
      </c>
      <c r="G262" s="97">
        <f>F262</f>
        <v>0</v>
      </c>
      <c r="H262" s="164"/>
      <c r="I262" s="101" t="s">
        <v>520</v>
      </c>
      <c r="J262" s="101" t="str">
        <f>VLOOKUP(I262,Presupuesto!$B$11:$C$565,2,0)</f>
        <v>DECIMOCUARTO MES</v>
      </c>
      <c r="K262" s="98" t="str">
        <f t="shared" si="8"/>
        <v>Posgrado</v>
      </c>
      <c r="L262" s="98" t="s">
        <v>395</v>
      </c>
    </row>
    <row r="263" spans="3:12" ht="15.75" thickBot="1">
      <c r="C263" s="137" t="s">
        <v>485</v>
      </c>
      <c r="D263" s="199"/>
      <c r="E263" s="152">
        <v>12</v>
      </c>
      <c r="F263" s="298">
        <f>HLOOKUP($C263,$BZ$2:$CM$3,2,0)</f>
        <v>35733.589999999997</v>
      </c>
      <c r="G263" s="113">
        <f>D263*E263*F263</f>
        <v>0</v>
      </c>
      <c r="H263" s="166"/>
      <c r="I263" s="114" t="s">
        <v>497</v>
      </c>
      <c r="J263" s="114" t="str">
        <f>VLOOKUP(I263,Presupuesto!$B$11:$C$565,2,0)</f>
        <v>SUELDOS Y SALARIOS PERMANENTES</v>
      </c>
      <c r="K263" s="98" t="str">
        <f t="shared" si="8"/>
        <v>Posgrado</v>
      </c>
      <c r="L263" s="98" t="s">
        <v>395</v>
      </c>
    </row>
    <row r="264" spans="3:12">
      <c r="C264" s="171" t="s">
        <v>58</v>
      </c>
      <c r="D264" s="163"/>
      <c r="E264" s="154">
        <v>0</v>
      </c>
      <c r="F264" s="100">
        <f>IF(E263=0,"",(G263/E263)/12*E263)</f>
        <v>0</v>
      </c>
      <c r="G264" s="97">
        <f>F264</f>
        <v>0</v>
      </c>
      <c r="H264" s="164"/>
      <c r="I264" s="116" t="s">
        <v>517</v>
      </c>
      <c r="J264" s="116" t="str">
        <f>VLOOKUP(I264,Presupuesto!$B$11:$C$565,2,0)</f>
        <v>AGUINALDO Y DECIMO CUARTO MES</v>
      </c>
      <c r="K264" s="98" t="str">
        <f t="shared" si="8"/>
        <v>Posgrado</v>
      </c>
      <c r="L264" s="98" t="s">
        <v>395</v>
      </c>
    </row>
    <row r="265" spans="3:12" ht="15.75" thickBot="1">
      <c r="C265" s="172" t="s">
        <v>59</v>
      </c>
      <c r="D265" s="163"/>
      <c r="E265" s="154">
        <v>0</v>
      </c>
      <c r="F265" s="117">
        <f>IF(E263&lt;6,"",((E263-6)/12)*(G263/E263))</f>
        <v>0</v>
      </c>
      <c r="G265" s="97">
        <f>F265</f>
        <v>0</v>
      </c>
      <c r="H265" s="164"/>
      <c r="I265" s="101" t="s">
        <v>520</v>
      </c>
      <c r="J265" s="101" t="str">
        <f>VLOOKUP(I265,Presupuesto!$B$11:$C$565,2,0)</f>
        <v>DECIMOCUARTO MES</v>
      </c>
      <c r="K265" s="98" t="str">
        <f t="shared" si="8"/>
        <v>Posgrado</v>
      </c>
      <c r="L265" s="98" t="s">
        <v>395</v>
      </c>
    </row>
    <row r="266" spans="3:12" ht="15.75" thickBot="1">
      <c r="C266" s="137" t="s">
        <v>486</v>
      </c>
      <c r="D266" s="199"/>
      <c r="E266" s="152">
        <v>12</v>
      </c>
      <c r="F266" s="298">
        <f>HLOOKUP($C266,$BZ$2:$CM$3,2,0)</f>
        <v>31763.19</v>
      </c>
      <c r="G266" s="113">
        <f>D266*E266*F266</f>
        <v>0</v>
      </c>
      <c r="H266" s="166"/>
      <c r="I266" s="114" t="s">
        <v>497</v>
      </c>
      <c r="J266" s="114" t="str">
        <f>VLOOKUP(I266,Presupuesto!$B$11:$C$565,2,0)</f>
        <v>SUELDOS Y SALARIOS PERMANENTES</v>
      </c>
      <c r="K266" s="98" t="str">
        <f t="shared" si="8"/>
        <v>Posgrado</v>
      </c>
      <c r="L266" s="98" t="s">
        <v>395</v>
      </c>
    </row>
    <row r="267" spans="3:12">
      <c r="C267" s="171" t="s">
        <v>58</v>
      </c>
      <c r="D267" s="163"/>
      <c r="E267" s="154">
        <v>0</v>
      </c>
      <c r="F267" s="100">
        <f>IF(E266=0,"",(G266/E266)/12*E266)</f>
        <v>0</v>
      </c>
      <c r="G267" s="97">
        <f>F267</f>
        <v>0</v>
      </c>
      <c r="H267" s="164"/>
      <c r="I267" s="116" t="s">
        <v>517</v>
      </c>
      <c r="J267" s="116" t="str">
        <f>VLOOKUP(I267,Presupuesto!$B$11:$C$565,2,0)</f>
        <v>AGUINALDO Y DECIMO CUARTO MES</v>
      </c>
      <c r="K267" s="98" t="str">
        <f t="shared" si="8"/>
        <v>Posgrado</v>
      </c>
      <c r="L267" s="98" t="s">
        <v>395</v>
      </c>
    </row>
    <row r="268" spans="3:12" ht="15.75" thickBot="1">
      <c r="C268" s="172" t="s">
        <v>59</v>
      </c>
      <c r="D268" s="163"/>
      <c r="E268" s="154">
        <v>0</v>
      </c>
      <c r="F268" s="117">
        <f>IF(E266&lt;6,"",((E266-6)/12)*(G266/E266))</f>
        <v>0</v>
      </c>
      <c r="G268" s="97">
        <f>F268</f>
        <v>0</v>
      </c>
      <c r="H268" s="164"/>
      <c r="I268" s="101" t="s">
        <v>520</v>
      </c>
      <c r="J268" s="101" t="str">
        <f>VLOOKUP(I268,Presupuesto!$B$11:$C$565,2,0)</f>
        <v>DECIMOCUARTO MES</v>
      </c>
      <c r="K268" s="98" t="str">
        <f t="shared" si="8"/>
        <v>Posgrado</v>
      </c>
      <c r="L268" s="98" t="s">
        <v>395</v>
      </c>
    </row>
    <row r="269" spans="3:12" ht="15.75" thickBot="1">
      <c r="C269" s="137" t="s">
        <v>487</v>
      </c>
      <c r="D269" s="199"/>
      <c r="E269" s="152">
        <v>12</v>
      </c>
      <c r="F269" s="298">
        <f>HLOOKUP($C269,$BZ$2:$CM$3,2,0)</f>
        <v>29777.99</v>
      </c>
      <c r="G269" s="113">
        <f>D269*E269*F269</f>
        <v>0</v>
      </c>
      <c r="H269" s="166"/>
      <c r="I269" s="114" t="s">
        <v>497</v>
      </c>
      <c r="J269" s="114" t="str">
        <f>VLOOKUP(I269,Presupuesto!$B$11:$C$565,2,0)</f>
        <v>SUELDOS Y SALARIOS PERMANENTES</v>
      </c>
      <c r="K269" s="98" t="str">
        <f t="shared" si="8"/>
        <v>Posgrado</v>
      </c>
      <c r="L269" s="98" t="s">
        <v>395</v>
      </c>
    </row>
    <row r="270" spans="3:12">
      <c r="C270" s="171" t="s">
        <v>58</v>
      </c>
      <c r="D270" s="163"/>
      <c r="E270" s="154">
        <v>0</v>
      </c>
      <c r="F270" s="100">
        <f>IF(E269=0,"",(G269/E269)/12*E269)</f>
        <v>0</v>
      </c>
      <c r="G270" s="97">
        <f>F270</f>
        <v>0</v>
      </c>
      <c r="H270" s="164"/>
      <c r="I270" s="116" t="s">
        <v>517</v>
      </c>
      <c r="J270" s="116" t="str">
        <f>VLOOKUP(I270,Presupuesto!$B$11:$C$565,2,0)</f>
        <v>AGUINALDO Y DECIMO CUARTO MES</v>
      </c>
      <c r="K270" s="98" t="str">
        <f t="shared" si="8"/>
        <v>Posgrado</v>
      </c>
      <c r="L270" s="98" t="s">
        <v>395</v>
      </c>
    </row>
    <row r="271" spans="3:12" ht="15.75" thickBot="1">
      <c r="C271" s="172" t="s">
        <v>59</v>
      </c>
      <c r="D271" s="163"/>
      <c r="E271" s="154">
        <v>0</v>
      </c>
      <c r="F271" s="117">
        <f>IF(E269&lt;6,"",((E269-6)/12)*(G269/E269))</f>
        <v>0</v>
      </c>
      <c r="G271" s="97">
        <f>F271</f>
        <v>0</v>
      </c>
      <c r="H271" s="164"/>
      <c r="I271" s="101" t="s">
        <v>520</v>
      </c>
      <c r="J271" s="101" t="str">
        <f>VLOOKUP(I271,Presupuesto!$B$11:$C$565,2,0)</f>
        <v>DECIMOCUARTO MES</v>
      </c>
      <c r="K271" s="98" t="str">
        <f t="shared" si="8"/>
        <v>Posgrado</v>
      </c>
      <c r="L271" s="98" t="s">
        <v>395</v>
      </c>
    </row>
    <row r="272" spans="3:12" ht="15.75" thickBot="1">
      <c r="C272" s="137" t="s">
        <v>488</v>
      </c>
      <c r="D272" s="199"/>
      <c r="E272" s="152">
        <v>12</v>
      </c>
      <c r="F272" s="298">
        <f>HLOOKUP($C272,$BZ$2:$CM$3,2,0)</f>
        <v>27792.79</v>
      </c>
      <c r="G272" s="113">
        <f>D272*E272*F272</f>
        <v>0</v>
      </c>
      <c r="H272" s="166"/>
      <c r="I272" s="114" t="s">
        <v>497</v>
      </c>
      <c r="J272" s="114" t="str">
        <f>VLOOKUP(I272,Presupuesto!$B$11:$C$565,2,0)</f>
        <v>SUELDOS Y SALARIOS PERMANENTES</v>
      </c>
      <c r="K272" s="98" t="str">
        <f t="shared" si="8"/>
        <v>Posgrado</v>
      </c>
      <c r="L272" s="98" t="s">
        <v>395</v>
      </c>
    </row>
    <row r="273" spans="3:12">
      <c r="C273" s="171" t="s">
        <v>58</v>
      </c>
      <c r="D273" s="163"/>
      <c r="E273" s="154">
        <v>0</v>
      </c>
      <c r="F273" s="100">
        <f>IF(E272=0,"",(G272/E272)/12*E272)</f>
        <v>0</v>
      </c>
      <c r="G273" s="97">
        <f>F273</f>
        <v>0</v>
      </c>
      <c r="H273" s="164"/>
      <c r="I273" s="116" t="s">
        <v>517</v>
      </c>
      <c r="J273" s="116" t="str">
        <f>VLOOKUP(I273,Presupuesto!$B$11:$C$565,2,0)</f>
        <v>AGUINALDO Y DECIMO CUARTO MES</v>
      </c>
      <c r="K273" s="98" t="str">
        <f t="shared" si="8"/>
        <v>Posgrado</v>
      </c>
      <c r="L273" s="98" t="s">
        <v>395</v>
      </c>
    </row>
    <row r="274" spans="3:12" ht="15.75" thickBot="1">
      <c r="C274" s="172" t="s">
        <v>59</v>
      </c>
      <c r="D274" s="163"/>
      <c r="E274" s="154">
        <v>0</v>
      </c>
      <c r="F274" s="117">
        <f>IF(E272&lt;6,"",((E272-6)/12)*(G272/E272))</f>
        <v>0</v>
      </c>
      <c r="G274" s="97">
        <f>F274</f>
        <v>0</v>
      </c>
      <c r="H274" s="164"/>
      <c r="I274" s="101" t="s">
        <v>520</v>
      </c>
      <c r="J274" s="101" t="str">
        <f>VLOOKUP(I274,Presupuesto!$B$11:$C$565,2,0)</f>
        <v>DECIMOCUARTO MES</v>
      </c>
      <c r="K274" s="98" t="str">
        <f t="shared" si="8"/>
        <v>Posgrado</v>
      </c>
      <c r="L274" s="98" t="s">
        <v>395</v>
      </c>
    </row>
    <row r="275" spans="3:12" ht="15.75" thickBot="1">
      <c r="C275" s="137" t="s">
        <v>489</v>
      </c>
      <c r="D275" s="199"/>
      <c r="E275" s="152">
        <v>12</v>
      </c>
      <c r="F275" s="298">
        <f>HLOOKUP($C275,$BZ$2:$CM$3,2,0)</f>
        <v>18859.39</v>
      </c>
      <c r="G275" s="113">
        <f>D275*E275*F275</f>
        <v>0</v>
      </c>
      <c r="H275" s="166"/>
      <c r="I275" s="114" t="s">
        <v>497</v>
      </c>
      <c r="J275" s="114" t="str">
        <f>VLOOKUP(I275,Presupuesto!$B$11:$C$565,2,0)</f>
        <v>SUELDOS Y SALARIOS PERMANENTES</v>
      </c>
      <c r="K275" s="98" t="str">
        <f t="shared" si="8"/>
        <v>Posgrado</v>
      </c>
      <c r="L275" s="98" t="s">
        <v>395</v>
      </c>
    </row>
    <row r="276" spans="3:12">
      <c r="C276" s="171" t="s">
        <v>58</v>
      </c>
      <c r="D276" s="163"/>
      <c r="E276" s="154">
        <v>0</v>
      </c>
      <c r="F276" s="100">
        <f>IF(E275=0,"",(G275/E275)/12*E275)</f>
        <v>0</v>
      </c>
      <c r="G276" s="97">
        <f>F276</f>
        <v>0</v>
      </c>
      <c r="H276" s="164"/>
      <c r="I276" s="116" t="s">
        <v>517</v>
      </c>
      <c r="J276" s="116" t="str">
        <f>VLOOKUP(I276,Presupuesto!$B$11:$C$565,2,0)</f>
        <v>AGUINALDO Y DECIMO CUARTO MES</v>
      </c>
      <c r="K276" s="98" t="str">
        <f t="shared" si="8"/>
        <v>Posgrado</v>
      </c>
      <c r="L276" s="98" t="s">
        <v>395</v>
      </c>
    </row>
    <row r="277" spans="3:12" ht="15.75" thickBot="1">
      <c r="C277" s="172" t="s">
        <v>59</v>
      </c>
      <c r="D277" s="163"/>
      <c r="E277" s="154">
        <v>0</v>
      </c>
      <c r="F277" s="117">
        <f>IF(E275&lt;6,"",((E275-6)/12)*(G275/E275))</f>
        <v>0</v>
      </c>
      <c r="G277" s="97">
        <f>F277</f>
        <v>0</v>
      </c>
      <c r="H277" s="164"/>
      <c r="I277" s="101" t="s">
        <v>520</v>
      </c>
      <c r="J277" s="101" t="str">
        <f>VLOOKUP(I277,Presupuesto!$B$11:$C$565,2,0)</f>
        <v>DECIMOCUARTO MES</v>
      </c>
      <c r="K277" s="98" t="str">
        <f t="shared" si="8"/>
        <v>Posgrado</v>
      </c>
      <c r="L277" s="98" t="s">
        <v>395</v>
      </c>
    </row>
    <row r="278" spans="3:12" ht="15.75" thickBot="1">
      <c r="C278" s="137" t="s">
        <v>490</v>
      </c>
      <c r="D278" s="199"/>
      <c r="E278" s="152">
        <v>12</v>
      </c>
      <c r="F278" s="298">
        <f>HLOOKUP($C278,$BZ$2:$CM$3,2,0)</f>
        <v>17866.8</v>
      </c>
      <c r="G278" s="113">
        <f>D278*E278*F278</f>
        <v>0</v>
      </c>
      <c r="H278" s="166"/>
      <c r="I278" s="114" t="s">
        <v>497</v>
      </c>
      <c r="J278" s="114" t="str">
        <f>VLOOKUP(I278,Presupuesto!$B$11:$C$565,2,0)</f>
        <v>SUELDOS Y SALARIOS PERMANENTES</v>
      </c>
      <c r="K278" s="98" t="str">
        <f t="shared" si="8"/>
        <v>Posgrado</v>
      </c>
      <c r="L278" s="98" t="s">
        <v>395</v>
      </c>
    </row>
    <row r="279" spans="3:12">
      <c r="C279" s="171" t="s">
        <v>58</v>
      </c>
      <c r="D279" s="163"/>
      <c r="E279" s="154">
        <v>0</v>
      </c>
      <c r="F279" s="100">
        <f>IF(E278=0,"",(G278/E278)/12*E278)</f>
        <v>0</v>
      </c>
      <c r="G279" s="97">
        <f>F279</f>
        <v>0</v>
      </c>
      <c r="H279" s="164"/>
      <c r="I279" s="116" t="s">
        <v>517</v>
      </c>
      <c r="J279" s="116" t="str">
        <f>VLOOKUP(I279,Presupuesto!$B$11:$C$565,2,0)</f>
        <v>AGUINALDO Y DECIMO CUARTO MES</v>
      </c>
      <c r="K279" s="98" t="str">
        <f t="shared" si="8"/>
        <v>Posgrado</v>
      </c>
      <c r="L279" s="98" t="s">
        <v>395</v>
      </c>
    </row>
    <row r="280" spans="3:12" ht="15.75" thickBot="1">
      <c r="C280" s="172" t="s">
        <v>59</v>
      </c>
      <c r="D280" s="163"/>
      <c r="E280" s="154">
        <v>0</v>
      </c>
      <c r="F280" s="117">
        <f>IF(E278&lt;6,"",((E278-6)/12)*(G278/E278))</f>
        <v>0</v>
      </c>
      <c r="G280" s="97">
        <f>F280</f>
        <v>0</v>
      </c>
      <c r="H280" s="164"/>
      <c r="I280" s="101" t="s">
        <v>520</v>
      </c>
      <c r="J280" s="101" t="str">
        <f>VLOOKUP(I280,Presupuesto!$B$11:$C$565,2,0)</f>
        <v>DECIMOCUARTO MES</v>
      </c>
      <c r="K280" s="98" t="str">
        <f t="shared" si="8"/>
        <v>Posgrado</v>
      </c>
      <c r="L280" s="98" t="s">
        <v>395</v>
      </c>
    </row>
    <row r="281" spans="3:12" ht="15.75" thickBot="1">
      <c r="C281" s="137" t="s">
        <v>491</v>
      </c>
      <c r="D281" s="199"/>
      <c r="E281" s="152">
        <v>12</v>
      </c>
      <c r="F281" s="298">
        <f>HLOOKUP($C281,$BZ$2:$CM$3,2,0)</f>
        <v>13896.4</v>
      </c>
      <c r="G281" s="113">
        <f>D281*E281*F281</f>
        <v>0</v>
      </c>
      <c r="H281" s="166"/>
      <c r="I281" s="114" t="s">
        <v>497</v>
      </c>
      <c r="J281" s="114" t="str">
        <f>VLOOKUP(I281,Presupuesto!$B$11:$C$565,2,0)</f>
        <v>SUELDOS Y SALARIOS PERMANENTES</v>
      </c>
      <c r="K281" s="98" t="str">
        <f t="shared" si="8"/>
        <v>Posgrado</v>
      </c>
      <c r="L281" s="98" t="s">
        <v>395</v>
      </c>
    </row>
    <row r="282" spans="3:12">
      <c r="C282" s="171" t="s">
        <v>58</v>
      </c>
      <c r="D282" s="163"/>
      <c r="E282" s="154">
        <v>0</v>
      </c>
      <c r="F282" s="100">
        <f>IF(E281=0,"",(G281/E281)/12*E281)</f>
        <v>0</v>
      </c>
      <c r="G282" s="97">
        <f>F282</f>
        <v>0</v>
      </c>
      <c r="H282" s="164"/>
      <c r="I282" s="116" t="s">
        <v>517</v>
      </c>
      <c r="J282" s="116" t="str">
        <f>VLOOKUP(I282,Presupuesto!$B$11:$C$565,2,0)</f>
        <v>AGUINALDO Y DECIMO CUARTO MES</v>
      </c>
      <c r="K282" s="98" t="str">
        <f t="shared" si="8"/>
        <v>Posgrado</v>
      </c>
      <c r="L282" s="98" t="s">
        <v>395</v>
      </c>
    </row>
    <row r="283" spans="3:12" ht="15.75" thickBot="1">
      <c r="C283" s="172" t="s">
        <v>59</v>
      </c>
      <c r="D283" s="163"/>
      <c r="E283" s="154">
        <v>0</v>
      </c>
      <c r="F283" s="117">
        <f>IF(E281&lt;6,"",((E281-6)/12)*(G281/E281))</f>
        <v>0</v>
      </c>
      <c r="G283" s="97">
        <f>F283</f>
        <v>0</v>
      </c>
      <c r="H283" s="164"/>
      <c r="I283" s="101" t="s">
        <v>520</v>
      </c>
      <c r="J283" s="101" t="str">
        <f>VLOOKUP(I283,Presupuesto!$B$11:$C$565,2,0)</f>
        <v>DECIMOCUARTO MES</v>
      </c>
      <c r="K283" s="98" t="str">
        <f t="shared" si="8"/>
        <v>Posgrado</v>
      </c>
      <c r="L283" s="98" t="s">
        <v>395</v>
      </c>
    </row>
    <row r="284" spans="3:12" ht="15.75" thickBot="1">
      <c r="C284" s="137" t="s">
        <v>492</v>
      </c>
      <c r="D284" s="199"/>
      <c r="E284" s="152">
        <v>12</v>
      </c>
      <c r="F284" s="298">
        <f>HLOOKUP($C284,$BZ$2:$CM$3,2,0)</f>
        <v>15004.09</v>
      </c>
      <c r="G284" s="113">
        <f>D284*E284*F284</f>
        <v>0</v>
      </c>
      <c r="H284" s="166"/>
      <c r="I284" s="114" t="s">
        <v>497</v>
      </c>
      <c r="J284" s="114" t="str">
        <f>VLOOKUP(I284,Presupuesto!$B$11:$C$565,2,0)</f>
        <v>SUELDOS Y SALARIOS PERMANENTES</v>
      </c>
      <c r="K284" s="98" t="str">
        <f t="shared" si="8"/>
        <v>Posgrado</v>
      </c>
      <c r="L284" s="98" t="s">
        <v>395</v>
      </c>
    </row>
    <row r="285" spans="3:12">
      <c r="C285" s="171" t="s">
        <v>58</v>
      </c>
      <c r="D285" s="163"/>
      <c r="E285" s="154">
        <v>0</v>
      </c>
      <c r="F285" s="100">
        <f>IF(E284=0,"",(G284/E284)/12*E284)</f>
        <v>0</v>
      </c>
      <c r="G285" s="97">
        <f>F285</f>
        <v>0</v>
      </c>
      <c r="H285" s="164"/>
      <c r="I285" s="116" t="s">
        <v>517</v>
      </c>
      <c r="J285" s="116" t="str">
        <f>VLOOKUP(I285,Presupuesto!$B$11:$C$565,2,0)</f>
        <v>AGUINALDO Y DECIMO CUARTO MES</v>
      </c>
      <c r="K285" s="98" t="str">
        <f t="shared" si="8"/>
        <v>Posgrado</v>
      </c>
      <c r="L285" s="98" t="s">
        <v>395</v>
      </c>
    </row>
    <row r="286" spans="3:12" ht="15.75" thickBot="1">
      <c r="C286" s="172" t="s">
        <v>59</v>
      </c>
      <c r="D286" s="163"/>
      <c r="E286" s="154">
        <v>0</v>
      </c>
      <c r="F286" s="117">
        <f>IF(E284&lt;6,"",((E284-6)/12)*(G284/E284))</f>
        <v>0</v>
      </c>
      <c r="G286" s="97">
        <f>F286</f>
        <v>0</v>
      </c>
      <c r="H286" s="164"/>
      <c r="I286" s="101" t="s">
        <v>520</v>
      </c>
      <c r="J286" s="101" t="str">
        <f>VLOOKUP(I286,Presupuesto!$B$11:$C$565,2,0)</f>
        <v>DECIMOCUARTO MES</v>
      </c>
      <c r="K286" s="98" t="str">
        <f t="shared" si="8"/>
        <v>Posgrado</v>
      </c>
      <c r="L286" s="98" t="s">
        <v>395</v>
      </c>
    </row>
    <row r="287" spans="3:12" ht="15.75" thickBot="1">
      <c r="C287" s="137" t="s">
        <v>493</v>
      </c>
      <c r="D287" s="199"/>
      <c r="E287" s="152">
        <v>12</v>
      </c>
      <c r="F287" s="298">
        <f>HLOOKUP($C287,$BZ$2:$CM$3,2,0)</f>
        <v>13238.9</v>
      </c>
      <c r="G287" s="113">
        <f>D287*E287*F287</f>
        <v>0</v>
      </c>
      <c r="H287" s="166"/>
      <c r="I287" s="114" t="s">
        <v>497</v>
      </c>
      <c r="J287" s="114" t="str">
        <f>VLOOKUP(I287,Presupuesto!$B$11:$C$565,2,0)</f>
        <v>SUELDOS Y SALARIOS PERMANENTES</v>
      </c>
      <c r="K287" s="98" t="str">
        <f t="shared" si="8"/>
        <v>Posgrado</v>
      </c>
      <c r="L287" s="98" t="s">
        <v>395</v>
      </c>
    </row>
    <row r="288" spans="3:12">
      <c r="C288" s="171" t="s">
        <v>58</v>
      </c>
      <c r="D288" s="163"/>
      <c r="E288" s="154">
        <v>0</v>
      </c>
      <c r="F288" s="100">
        <f>IF(E287=0,"",(G287/E287)/12*E287)</f>
        <v>0</v>
      </c>
      <c r="G288" s="97">
        <f>F288</f>
        <v>0</v>
      </c>
      <c r="H288" s="164"/>
      <c r="I288" s="116" t="s">
        <v>517</v>
      </c>
      <c r="J288" s="116" t="str">
        <f>VLOOKUP(I288,Presupuesto!$B$11:$C$565,2,0)</f>
        <v>AGUINALDO Y DECIMO CUARTO MES</v>
      </c>
      <c r="K288" s="98" t="str">
        <f t="shared" si="8"/>
        <v>Posgrado</v>
      </c>
      <c r="L288" s="98" t="s">
        <v>395</v>
      </c>
    </row>
    <row r="289" spans="3:12" ht="15.75" thickBot="1">
      <c r="C289" s="172" t="s">
        <v>59</v>
      </c>
      <c r="D289" s="163"/>
      <c r="E289" s="154">
        <v>0</v>
      </c>
      <c r="F289" s="117">
        <f>IF(E287&lt;6,"",((E287-6)/12)*(G287/E287))</f>
        <v>0</v>
      </c>
      <c r="G289" s="97">
        <f>F289</f>
        <v>0</v>
      </c>
      <c r="H289" s="164"/>
      <c r="I289" s="101" t="s">
        <v>520</v>
      </c>
      <c r="J289" s="101" t="str">
        <f>VLOOKUP(I289,Presupuesto!$B$11:$C$565,2,0)</f>
        <v>DECIMOCUARTO MES</v>
      </c>
      <c r="K289" s="98" t="str">
        <f t="shared" si="8"/>
        <v>Posgrado</v>
      </c>
      <c r="L289" s="98" t="s">
        <v>395</v>
      </c>
    </row>
    <row r="290" spans="3:12" ht="15.75" thickBot="1">
      <c r="C290" s="137" t="s">
        <v>494</v>
      </c>
      <c r="D290" s="199"/>
      <c r="E290" s="152">
        <v>12</v>
      </c>
      <c r="F290" s="298">
        <f>HLOOKUP($C290,$BZ$2:$CM$3,2,0)</f>
        <v>12356.31</v>
      </c>
      <c r="G290" s="113">
        <f>D290*E290*F290</f>
        <v>0</v>
      </c>
      <c r="H290" s="166"/>
      <c r="I290" s="114" t="s">
        <v>497</v>
      </c>
      <c r="J290" s="114" t="str">
        <f>VLOOKUP(I290,Presupuesto!$B$11:$C$565,2,0)</f>
        <v>SUELDOS Y SALARIOS PERMANENTES</v>
      </c>
      <c r="K290" s="98" t="str">
        <f t="shared" ref="K290:K307" si="9">$K$257</f>
        <v>Posgrado</v>
      </c>
      <c r="L290" s="98" t="s">
        <v>395</v>
      </c>
    </row>
    <row r="291" spans="3:12">
      <c r="C291" s="171" t="s">
        <v>58</v>
      </c>
      <c r="D291" s="163"/>
      <c r="E291" s="154">
        <v>0</v>
      </c>
      <c r="F291" s="100">
        <f>IF(E290=0,"",(G290/E290)/12*E290)</f>
        <v>0</v>
      </c>
      <c r="G291" s="97">
        <f>F291</f>
        <v>0</v>
      </c>
      <c r="H291" s="164"/>
      <c r="I291" s="116" t="s">
        <v>517</v>
      </c>
      <c r="J291" s="116" t="str">
        <f>VLOOKUP(I291,Presupuesto!$B$11:$C$565,2,0)</f>
        <v>AGUINALDO Y DECIMO CUARTO MES</v>
      </c>
      <c r="K291" s="98" t="str">
        <f t="shared" si="9"/>
        <v>Posgrado</v>
      </c>
      <c r="L291" s="98" t="s">
        <v>395</v>
      </c>
    </row>
    <row r="292" spans="3:12" ht="15.75" thickBot="1">
      <c r="C292" s="172" t="s">
        <v>59</v>
      </c>
      <c r="D292" s="163"/>
      <c r="E292" s="154">
        <v>0</v>
      </c>
      <c r="F292" s="117">
        <f>IF(E290&lt;6,"",((E290-6)/12)*(G290/E290))</f>
        <v>0</v>
      </c>
      <c r="G292" s="97">
        <f>F292</f>
        <v>0</v>
      </c>
      <c r="H292" s="164"/>
      <c r="I292" s="101" t="s">
        <v>520</v>
      </c>
      <c r="J292" s="101" t="str">
        <f>VLOOKUP(I292,Presupuesto!$B$11:$C$565,2,0)</f>
        <v>DECIMOCUARTO MES</v>
      </c>
      <c r="K292" s="98" t="str">
        <f t="shared" si="9"/>
        <v>Posgrado</v>
      </c>
      <c r="L292" s="98" t="s">
        <v>395</v>
      </c>
    </row>
    <row r="293" spans="3:12" ht="15.75" thickBot="1">
      <c r="C293" s="137" t="s">
        <v>495</v>
      </c>
      <c r="D293" s="199"/>
      <c r="E293" s="152">
        <v>12</v>
      </c>
      <c r="F293" s="298">
        <f>HLOOKUP($C293,$BZ$2:$CM$3,2,0)</f>
        <v>463.22</v>
      </c>
      <c r="G293" s="113">
        <f>D293*E293*F293</f>
        <v>0</v>
      </c>
      <c r="H293" s="166"/>
      <c r="I293" s="114" t="s">
        <v>497</v>
      </c>
      <c r="J293" s="114" t="str">
        <f>VLOOKUP(I293,Presupuesto!$B$11:$C$565,2,0)</f>
        <v>SUELDOS Y SALARIOS PERMANENTES</v>
      </c>
      <c r="K293" s="98" t="str">
        <f t="shared" si="9"/>
        <v>Posgrado</v>
      </c>
      <c r="L293" s="98" t="s">
        <v>395</v>
      </c>
    </row>
    <row r="294" spans="3:12">
      <c r="C294" s="171" t="s">
        <v>58</v>
      </c>
      <c r="D294" s="163"/>
      <c r="E294" s="154">
        <v>0</v>
      </c>
      <c r="F294" s="100">
        <f>IF(E293=0,"",(G293/E293)/12*E293)</f>
        <v>0</v>
      </c>
      <c r="G294" s="97">
        <f>F294</f>
        <v>0</v>
      </c>
      <c r="H294" s="164"/>
      <c r="I294" s="116" t="s">
        <v>517</v>
      </c>
      <c r="J294" s="116" t="str">
        <f>VLOOKUP(I294,Presupuesto!$B$11:$C$565,2,0)</f>
        <v>AGUINALDO Y DECIMO CUARTO MES</v>
      </c>
      <c r="K294" s="98" t="str">
        <f t="shared" si="9"/>
        <v>Posgrado</v>
      </c>
      <c r="L294" s="98" t="s">
        <v>395</v>
      </c>
    </row>
    <row r="295" spans="3:12" ht="15.75" thickBot="1">
      <c r="C295" s="172" t="s">
        <v>59</v>
      </c>
      <c r="D295" s="163"/>
      <c r="E295" s="154">
        <v>0</v>
      </c>
      <c r="F295" s="117">
        <f>IF(E293&lt;6,"",((E293-6)/12)*(G293/E293))</f>
        <v>0</v>
      </c>
      <c r="G295" s="97">
        <f>F295</f>
        <v>0</v>
      </c>
      <c r="H295" s="164"/>
      <c r="I295" s="101" t="s">
        <v>520</v>
      </c>
      <c r="J295" s="101" t="str">
        <f>VLOOKUP(I295,Presupuesto!$B$11:$C$565,2,0)</f>
        <v>DECIMOCUARTO MES</v>
      </c>
      <c r="K295" s="98" t="str">
        <f t="shared" si="9"/>
        <v>Posgrado</v>
      </c>
      <c r="L295" s="98" t="s">
        <v>395</v>
      </c>
    </row>
    <row r="296" spans="3:12" ht="15.75" thickBot="1">
      <c r="C296" s="137" t="s">
        <v>496</v>
      </c>
      <c r="D296" s="199"/>
      <c r="E296" s="152">
        <v>12</v>
      </c>
      <c r="F296" s="298">
        <f>HLOOKUP($C296,$BZ$2:$CM$3,2,0)</f>
        <v>2007.3</v>
      </c>
      <c r="G296" s="113">
        <f>D296*E296*F296</f>
        <v>0</v>
      </c>
      <c r="H296" s="166"/>
      <c r="I296" s="114" t="s">
        <v>497</v>
      </c>
      <c r="J296" s="114" t="str">
        <f>VLOOKUP(I296,Presupuesto!$B$11:$C$565,2,0)</f>
        <v>SUELDOS Y SALARIOS PERMANENTES</v>
      </c>
      <c r="K296" s="98" t="str">
        <f t="shared" si="9"/>
        <v>Posgrado</v>
      </c>
      <c r="L296" s="98" t="s">
        <v>395</v>
      </c>
    </row>
    <row r="297" spans="3:12">
      <c r="C297" s="171" t="s">
        <v>58</v>
      </c>
      <c r="D297" s="163"/>
      <c r="E297" s="154">
        <v>0</v>
      </c>
      <c r="F297" s="100">
        <f>IF(E296=0,"",(G296/E296)/12*E296)</f>
        <v>0</v>
      </c>
      <c r="G297" s="97">
        <f>F297</f>
        <v>0</v>
      </c>
      <c r="H297" s="164"/>
      <c r="I297" s="116" t="s">
        <v>517</v>
      </c>
      <c r="J297" s="116" t="str">
        <f>VLOOKUP(I297,Presupuesto!$B$11:$C$565,2,0)</f>
        <v>AGUINALDO Y DECIMO CUARTO MES</v>
      </c>
      <c r="K297" s="98" t="str">
        <f t="shared" si="9"/>
        <v>Posgrado</v>
      </c>
      <c r="L297" s="98" t="s">
        <v>395</v>
      </c>
    </row>
    <row r="298" spans="3:12" ht="15.75" thickBot="1">
      <c r="C298" s="172" t="s">
        <v>59</v>
      </c>
      <c r="D298" s="163"/>
      <c r="E298" s="154">
        <v>0</v>
      </c>
      <c r="F298" s="117">
        <f>IF(E296&lt;6,"",((E296-6)/12)*(G296/E296))</f>
        <v>0</v>
      </c>
      <c r="G298" s="97">
        <f>F298</f>
        <v>0</v>
      </c>
      <c r="H298" s="164"/>
      <c r="I298" s="101" t="s">
        <v>520</v>
      </c>
      <c r="J298" s="101" t="str">
        <f>VLOOKUP(I298,Presupuesto!$B$11:$C$565,2,0)</f>
        <v>DECIMOCUARTO MES</v>
      </c>
      <c r="K298" s="98" t="str">
        <f t="shared" si="9"/>
        <v>Posgrado</v>
      </c>
      <c r="L298" s="98" t="s">
        <v>395</v>
      </c>
    </row>
    <row r="299" spans="3:12" ht="15.75" thickBot="1">
      <c r="C299" s="140" t="s">
        <v>83</v>
      </c>
      <c r="D299" s="199"/>
      <c r="E299" s="152">
        <v>12</v>
      </c>
      <c r="F299" s="139">
        <v>30000</v>
      </c>
      <c r="G299" s="113">
        <f>D299*E299*F299</f>
        <v>0</v>
      </c>
      <c r="H299" s="166"/>
      <c r="I299" s="114" t="s">
        <v>565</v>
      </c>
      <c r="J299" s="114" t="str">
        <f>VLOOKUP(I299,Presupuesto!$B$11:$C$565,2,0)</f>
        <v>CONTRATOS ESPECIALES</v>
      </c>
      <c r="K299" s="98" t="str">
        <f t="shared" si="9"/>
        <v>Posgrado</v>
      </c>
      <c r="L299" s="98" t="s">
        <v>395</v>
      </c>
    </row>
    <row r="300" spans="3:12">
      <c r="C300" s="171" t="s">
        <v>58</v>
      </c>
      <c r="D300" s="163"/>
      <c r="E300" s="154">
        <v>0</v>
      </c>
      <c r="F300" s="117">
        <f>IF(E299=0,"",(G299/E299)/12*E299)</f>
        <v>0</v>
      </c>
      <c r="G300" s="97">
        <f>F300</f>
        <v>0</v>
      </c>
      <c r="H300" s="164"/>
      <c r="I300" s="101" t="s">
        <v>565</v>
      </c>
      <c r="J300" s="101" t="str">
        <f>VLOOKUP(I300,Presupuesto!$B$11:$C$565,2,0)</f>
        <v>CONTRATOS ESPECIALES</v>
      </c>
      <c r="K300" s="98" t="str">
        <f t="shared" si="9"/>
        <v>Posgrado</v>
      </c>
      <c r="L300" s="98" t="s">
        <v>394</v>
      </c>
    </row>
    <row r="301" spans="3:12" ht="15.75" thickBot="1">
      <c r="C301" s="172" t="s">
        <v>59</v>
      </c>
      <c r="D301" s="163"/>
      <c r="E301" s="154">
        <v>0</v>
      </c>
      <c r="F301" s="100">
        <f>IF(E299&lt;6,"",((E299-6)/12)*(G299/E299))</f>
        <v>0</v>
      </c>
      <c r="G301" s="97">
        <f>F301</f>
        <v>0</v>
      </c>
      <c r="H301" s="164"/>
      <c r="I301" s="101" t="s">
        <v>565</v>
      </c>
      <c r="J301" s="101" t="str">
        <f>VLOOKUP(I301,Presupuesto!$B$11:$C$565,2,0)</f>
        <v>CONTRATOS ESPECIALES</v>
      </c>
      <c r="K301" s="98" t="str">
        <f t="shared" si="9"/>
        <v>Posgrado</v>
      </c>
      <c r="L301" s="98" t="s">
        <v>399</v>
      </c>
    </row>
    <row r="302" spans="3:12" ht="15.75" thickBot="1">
      <c r="C302" s="140" t="s">
        <v>60</v>
      </c>
      <c r="D302" s="199"/>
      <c r="E302" s="152">
        <v>12</v>
      </c>
      <c r="F302" s="118">
        <v>30000</v>
      </c>
      <c r="G302" s="113">
        <f>D302*E302*F302</f>
        <v>0</v>
      </c>
      <c r="H302" s="166"/>
      <c r="I302" s="114" t="s">
        <v>706</v>
      </c>
      <c r="J302" s="114" t="str">
        <f>VLOOKUP(I302,Presupuesto!$B$11:$C$565,2,0)</f>
        <v>OTROS SERVICIOS TECNICOS Y PROFESIONALES</v>
      </c>
      <c r="K302" s="98" t="str">
        <f t="shared" si="9"/>
        <v>Posgrado</v>
      </c>
      <c r="L302" s="98" t="s">
        <v>394</v>
      </c>
    </row>
    <row r="303" spans="3:12">
      <c r="C303" s="171" t="s">
        <v>58</v>
      </c>
      <c r="D303" s="163"/>
      <c r="E303" s="154">
        <v>0</v>
      </c>
      <c r="F303" s="100">
        <v>0</v>
      </c>
      <c r="G303" s="97">
        <f>F303</f>
        <v>0</v>
      </c>
      <c r="H303" s="164"/>
      <c r="I303" s="101" t="s">
        <v>706</v>
      </c>
      <c r="J303" s="101" t="str">
        <f>VLOOKUP(I303,Presupuesto!$B$11:$C$565,2,0)</f>
        <v>OTROS SERVICIOS TECNICOS Y PROFESIONALES</v>
      </c>
      <c r="K303" s="98" t="str">
        <f t="shared" si="9"/>
        <v>Posgrado</v>
      </c>
      <c r="L303" s="98" t="s">
        <v>394</v>
      </c>
    </row>
    <row r="304" spans="3:12" ht="15.75" thickBot="1">
      <c r="C304" s="172" t="s">
        <v>59</v>
      </c>
      <c r="D304" s="163"/>
      <c r="E304" s="154">
        <v>0</v>
      </c>
      <c r="F304" s="100">
        <v>0</v>
      </c>
      <c r="G304" s="97">
        <f>F304</f>
        <v>0</v>
      </c>
      <c r="H304" s="164"/>
      <c r="I304" s="101" t="s">
        <v>706</v>
      </c>
      <c r="J304" s="101" t="str">
        <f>VLOOKUP(I304,Presupuesto!$B$11:$C$565,2,0)</f>
        <v>OTROS SERVICIOS TECNICOS Y PROFESIONALES</v>
      </c>
      <c r="K304" s="98" t="str">
        <f t="shared" si="9"/>
        <v>Posgrado</v>
      </c>
      <c r="L304" s="98" t="s">
        <v>394</v>
      </c>
    </row>
    <row r="305" spans="3:12" ht="15.75" thickBot="1">
      <c r="C305" s="140" t="s">
        <v>61</v>
      </c>
      <c r="D305" s="199"/>
      <c r="E305" s="152">
        <v>12</v>
      </c>
      <c r="F305" s="118">
        <v>30000</v>
      </c>
      <c r="G305" s="113">
        <f>D305*E305*F305</f>
        <v>0</v>
      </c>
      <c r="H305" s="166"/>
      <c r="I305" s="114" t="s">
        <v>497</v>
      </c>
      <c r="J305" s="114" t="str">
        <f>VLOOKUP(I305,Presupuesto!$B$11:$C$565,2,0)</f>
        <v>SUELDOS Y SALARIOS PERMANENTES</v>
      </c>
      <c r="K305" s="98" t="str">
        <f t="shared" si="9"/>
        <v>Posgrado</v>
      </c>
      <c r="L305" s="98" t="s">
        <v>394</v>
      </c>
    </row>
    <row r="306" spans="3:12">
      <c r="C306" s="171" t="s">
        <v>58</v>
      </c>
      <c r="D306" s="169"/>
      <c r="E306" s="131">
        <v>0</v>
      </c>
      <c r="F306" s="119">
        <f>IF(E305=0,"",(G305/E305)/12*E305)</f>
        <v>0</v>
      </c>
      <c r="G306" s="120">
        <f>F306</f>
        <v>0</v>
      </c>
      <c r="H306" s="164"/>
      <c r="I306" s="101" t="s">
        <v>517</v>
      </c>
      <c r="J306" s="101" t="str">
        <f>VLOOKUP(I306,Presupuesto!$B$11:$C$565,2,0)</f>
        <v>AGUINALDO Y DECIMO CUARTO MES</v>
      </c>
      <c r="K306" s="98" t="str">
        <f t="shared" si="9"/>
        <v>Posgrado</v>
      </c>
      <c r="L306" s="98" t="s">
        <v>394</v>
      </c>
    </row>
    <row r="307" spans="3:12" ht="15.75" thickBot="1">
      <c r="C307" s="173" t="s">
        <v>59</v>
      </c>
      <c r="D307" s="162"/>
      <c r="E307" s="132">
        <v>0</v>
      </c>
      <c r="F307" s="105">
        <f>IF(E305&lt;6,"",((E305-6)/12)*(G305/E305))</f>
        <v>0</v>
      </c>
      <c r="G307" s="105">
        <f>F307</f>
        <v>0</v>
      </c>
      <c r="H307" s="162"/>
      <c r="I307" s="106" t="s">
        <v>520</v>
      </c>
      <c r="J307" s="124" t="str">
        <f>VLOOKUP(I307,Presupuesto!$B$11:$C$565,2,0)</f>
        <v>DECIMOCUARTO MES</v>
      </c>
      <c r="K307" s="106" t="str">
        <f t="shared" si="9"/>
        <v>Posgrado</v>
      </c>
      <c r="L307" s="124" t="s">
        <v>394</v>
      </c>
    </row>
    <row r="309" spans="3:12" ht="15.75" thickBot="1">
      <c r="K309" s="153"/>
    </row>
    <row r="310" spans="3:12" ht="15.75" thickBot="1">
      <c r="C310" s="69" t="s">
        <v>43</v>
      </c>
      <c r="D310" s="30">
        <f>SUM(G317:G367)</f>
        <v>0</v>
      </c>
      <c r="E310" s="93"/>
      <c r="F310" s="93"/>
      <c r="G310" s="93"/>
      <c r="H310" s="76"/>
      <c r="I310" s="76"/>
      <c r="J310" s="76"/>
      <c r="K310" s="153"/>
    </row>
    <row r="311" spans="3:12">
      <c r="D311" s="31"/>
      <c r="E311" s="93"/>
      <c r="F311" s="93"/>
      <c r="G311" s="93"/>
      <c r="H311" s="76"/>
      <c r="I311" s="76"/>
      <c r="J311" s="76"/>
      <c r="K311" s="153"/>
    </row>
    <row r="312" spans="3:12">
      <c r="D312" s="31"/>
      <c r="E312" s="93"/>
      <c r="F312" s="93"/>
      <c r="G312" s="93"/>
      <c r="H312" s="76"/>
      <c r="I312" s="76"/>
      <c r="J312" s="76"/>
      <c r="K312" s="153"/>
    </row>
    <row r="313" spans="3:12" ht="15.75">
      <c r="C313" s="202" t="s">
        <v>392</v>
      </c>
      <c r="D313" s="351"/>
      <c r="E313" s="93"/>
      <c r="F313" s="93"/>
      <c r="G313" s="93"/>
      <c r="H313" s="76"/>
      <c r="I313" s="76"/>
      <c r="J313" s="76"/>
      <c r="K313" s="153"/>
    </row>
    <row r="314" spans="3:12" ht="18.75">
      <c r="C314" s="208"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c r="C315" s="177"/>
      <c r="D315" s="31"/>
      <c r="E315" s="93"/>
      <c r="F315" s="93"/>
      <c r="G315" s="93"/>
      <c r="H315" s="76"/>
      <c r="I315" s="76"/>
      <c r="J315" s="76"/>
      <c r="K315" s="153"/>
    </row>
    <row r="316" spans="3:12" ht="30.75" thickBot="1">
      <c r="C316" s="134" t="s">
        <v>44</v>
      </c>
      <c r="D316" s="138" t="s">
        <v>55</v>
      </c>
      <c r="E316" s="170" t="s">
        <v>56</v>
      </c>
      <c r="F316" s="138" t="s">
        <v>57</v>
      </c>
      <c r="G316" s="135" t="s">
        <v>27</v>
      </c>
      <c r="H316" s="133" t="s">
        <v>131</v>
      </c>
      <c r="I316" s="136" t="s">
        <v>46</v>
      </c>
      <c r="J316" s="136" t="s">
        <v>132</v>
      </c>
      <c r="K316" s="136" t="s">
        <v>410</v>
      </c>
      <c r="L316" s="136" t="s">
        <v>411</v>
      </c>
    </row>
    <row r="317" spans="3:12" ht="15.75" thickBot="1">
      <c r="C317" s="137" t="s">
        <v>483</v>
      </c>
      <c r="D317" s="199"/>
      <c r="E317" s="152">
        <v>12</v>
      </c>
      <c r="F317" s="298">
        <f>HLOOKUP($C317,$BZ$2:$CM$3,2,0)</f>
        <v>43674.39</v>
      </c>
      <c r="G317" s="113">
        <f>D317*E317*F317</f>
        <v>0</v>
      </c>
      <c r="H317" s="166"/>
      <c r="I317" s="114" t="s">
        <v>497</v>
      </c>
      <c r="J317" s="114" t="str">
        <f>VLOOKUP(I317,Presupuesto!$B$11:$C$565,2,0)</f>
        <v>SUELDOS Y SALARIOS PERMANENTES</v>
      </c>
      <c r="K317" s="216" t="s">
        <v>1449</v>
      </c>
      <c r="L317" s="98" t="s">
        <v>394</v>
      </c>
    </row>
    <row r="318" spans="3:12">
      <c r="C318" s="171" t="s">
        <v>58</v>
      </c>
      <c r="D318" s="163"/>
      <c r="E318" s="154">
        <v>0</v>
      </c>
      <c r="F318" s="100">
        <f>IF(E317=0,"",(G317/E317)/12*E317)</f>
        <v>0</v>
      </c>
      <c r="G318" s="97">
        <f>F318</f>
        <v>0</v>
      </c>
      <c r="H318" s="164"/>
      <c r="I318" s="116" t="s">
        <v>517</v>
      </c>
      <c r="J318" s="116" t="str">
        <f>VLOOKUP(I318,Presupuesto!$B$11:$C$565,2,0)</f>
        <v>AGUINALDO Y DECIMO CUARTO MES</v>
      </c>
      <c r="K318" s="98" t="str">
        <f t="shared" ref="K318:K349" si="10">$K$317</f>
        <v>Posgrado</v>
      </c>
      <c r="L318" s="98" t="s">
        <v>412</v>
      </c>
    </row>
    <row r="319" spans="3:12" ht="15.75" thickBot="1">
      <c r="C319" s="172" t="s">
        <v>59</v>
      </c>
      <c r="D319" s="163"/>
      <c r="E319" s="154">
        <v>0</v>
      </c>
      <c r="F319" s="117">
        <f>IF(E317&lt;6,"",((E317-6)/12)*(G317/E317))</f>
        <v>0</v>
      </c>
      <c r="G319" s="97">
        <f>F319</f>
        <v>0</v>
      </c>
      <c r="H319" s="164"/>
      <c r="I319" s="101" t="s">
        <v>520</v>
      </c>
      <c r="J319" s="101" t="str">
        <f>VLOOKUP(I319,Presupuesto!$B$11:$C$565,2,0)</f>
        <v>DECIMOCUARTO MES</v>
      </c>
      <c r="K319" s="98" t="str">
        <f t="shared" si="10"/>
        <v>Posgrado</v>
      </c>
      <c r="L319" s="98" t="s">
        <v>395</v>
      </c>
    </row>
    <row r="320" spans="3:12" ht="15.75" thickBot="1">
      <c r="C320" s="137" t="s">
        <v>484</v>
      </c>
      <c r="D320" s="199"/>
      <c r="E320" s="152">
        <v>12</v>
      </c>
      <c r="F320" s="298">
        <f>HLOOKUP($C320,$BZ$2:$CM$3,2,0)</f>
        <v>39703.99</v>
      </c>
      <c r="G320" s="113">
        <f>D320*E320*F320</f>
        <v>0</v>
      </c>
      <c r="H320" s="166"/>
      <c r="I320" s="114" t="s">
        <v>497</v>
      </c>
      <c r="J320" s="114" t="str">
        <f>VLOOKUP(I320,Presupuesto!$B$11:$C$565,2,0)</f>
        <v>SUELDOS Y SALARIOS PERMANENTES</v>
      </c>
      <c r="K320" s="98" t="str">
        <f t="shared" si="10"/>
        <v>Posgrado</v>
      </c>
      <c r="L320" s="98" t="s">
        <v>395</v>
      </c>
    </row>
    <row r="321" spans="3:12">
      <c r="C321" s="171" t="s">
        <v>58</v>
      </c>
      <c r="D321" s="163"/>
      <c r="E321" s="154">
        <v>0</v>
      </c>
      <c r="F321" s="100">
        <f>IF(E320=0,"",(G320/E320)/12*E320)</f>
        <v>0</v>
      </c>
      <c r="G321" s="97">
        <f>F321</f>
        <v>0</v>
      </c>
      <c r="H321" s="164"/>
      <c r="I321" s="116" t="s">
        <v>517</v>
      </c>
      <c r="J321" s="116" t="str">
        <f>VLOOKUP(I321,Presupuesto!$B$11:$C$565,2,0)</f>
        <v>AGUINALDO Y DECIMO CUARTO MES</v>
      </c>
      <c r="K321" s="98" t="str">
        <f t="shared" si="10"/>
        <v>Posgrado</v>
      </c>
      <c r="L321" s="98" t="s">
        <v>395</v>
      </c>
    </row>
    <row r="322" spans="3:12" ht="15.75" thickBot="1">
      <c r="C322" s="172" t="s">
        <v>59</v>
      </c>
      <c r="D322" s="163"/>
      <c r="E322" s="154">
        <v>0</v>
      </c>
      <c r="F322" s="117">
        <f>IF(E320&lt;6,"",((E320-6)/12)*(G320/E320))</f>
        <v>0</v>
      </c>
      <c r="G322" s="97">
        <f>F322</f>
        <v>0</v>
      </c>
      <c r="H322" s="164"/>
      <c r="I322" s="101" t="s">
        <v>520</v>
      </c>
      <c r="J322" s="101" t="str">
        <f>VLOOKUP(I322,Presupuesto!$B$11:$C$565,2,0)</f>
        <v>DECIMOCUARTO MES</v>
      </c>
      <c r="K322" s="98" t="str">
        <f t="shared" si="10"/>
        <v>Posgrado</v>
      </c>
      <c r="L322" s="98" t="s">
        <v>395</v>
      </c>
    </row>
    <row r="323" spans="3:12" ht="15.75" thickBot="1">
      <c r="C323" s="137" t="s">
        <v>485</v>
      </c>
      <c r="D323" s="199"/>
      <c r="E323" s="152">
        <v>12</v>
      </c>
      <c r="F323" s="298">
        <f>HLOOKUP($C323,$BZ$2:$CM$3,2,0)</f>
        <v>35733.589999999997</v>
      </c>
      <c r="G323" s="113">
        <f>D323*E323*F323</f>
        <v>0</v>
      </c>
      <c r="H323" s="166"/>
      <c r="I323" s="114" t="s">
        <v>497</v>
      </c>
      <c r="J323" s="114" t="str">
        <f>VLOOKUP(I323,Presupuesto!$B$11:$C$565,2,0)</f>
        <v>SUELDOS Y SALARIOS PERMANENTES</v>
      </c>
      <c r="K323" s="98" t="str">
        <f t="shared" si="10"/>
        <v>Posgrado</v>
      </c>
      <c r="L323" s="98" t="s">
        <v>395</v>
      </c>
    </row>
    <row r="324" spans="3:12">
      <c r="C324" s="171" t="s">
        <v>58</v>
      </c>
      <c r="D324" s="163"/>
      <c r="E324" s="154">
        <v>0</v>
      </c>
      <c r="F324" s="100">
        <f>IF(E323=0,"",(G323/E323)/12*E323)</f>
        <v>0</v>
      </c>
      <c r="G324" s="97">
        <f>F324</f>
        <v>0</v>
      </c>
      <c r="H324" s="164"/>
      <c r="I324" s="116" t="s">
        <v>517</v>
      </c>
      <c r="J324" s="116" t="str">
        <f>VLOOKUP(I324,Presupuesto!$B$11:$C$565,2,0)</f>
        <v>AGUINALDO Y DECIMO CUARTO MES</v>
      </c>
      <c r="K324" s="98" t="str">
        <f t="shared" si="10"/>
        <v>Posgrado</v>
      </c>
      <c r="L324" s="98" t="s">
        <v>395</v>
      </c>
    </row>
    <row r="325" spans="3:12" ht="15.75" thickBot="1">
      <c r="C325" s="172" t="s">
        <v>59</v>
      </c>
      <c r="D325" s="163"/>
      <c r="E325" s="154">
        <v>0</v>
      </c>
      <c r="F325" s="117">
        <f>IF(E323&lt;6,"",((E323-6)/12)*(G323/E323))</f>
        <v>0</v>
      </c>
      <c r="G325" s="97">
        <f>F325</f>
        <v>0</v>
      </c>
      <c r="H325" s="164"/>
      <c r="I325" s="101" t="s">
        <v>520</v>
      </c>
      <c r="J325" s="101" t="str">
        <f>VLOOKUP(I325,Presupuesto!$B$11:$C$565,2,0)</f>
        <v>DECIMOCUARTO MES</v>
      </c>
      <c r="K325" s="98" t="str">
        <f t="shared" si="10"/>
        <v>Posgrado</v>
      </c>
      <c r="L325" s="98" t="s">
        <v>395</v>
      </c>
    </row>
    <row r="326" spans="3:12" ht="15.75" thickBot="1">
      <c r="C326" s="137" t="s">
        <v>486</v>
      </c>
      <c r="D326" s="199"/>
      <c r="E326" s="152">
        <v>12</v>
      </c>
      <c r="F326" s="298">
        <f>HLOOKUP($C326,$BZ$2:$CM$3,2,0)</f>
        <v>31763.19</v>
      </c>
      <c r="G326" s="113">
        <f>D326*E326*F326</f>
        <v>0</v>
      </c>
      <c r="H326" s="166"/>
      <c r="I326" s="114" t="s">
        <v>497</v>
      </c>
      <c r="J326" s="114" t="str">
        <f>VLOOKUP(I326,Presupuesto!$B$11:$C$565,2,0)</f>
        <v>SUELDOS Y SALARIOS PERMANENTES</v>
      </c>
      <c r="K326" s="98" t="str">
        <f t="shared" si="10"/>
        <v>Posgrado</v>
      </c>
      <c r="L326" s="98" t="s">
        <v>395</v>
      </c>
    </row>
    <row r="327" spans="3:12">
      <c r="C327" s="171" t="s">
        <v>58</v>
      </c>
      <c r="D327" s="163"/>
      <c r="E327" s="154">
        <v>0</v>
      </c>
      <c r="F327" s="100">
        <f>IF(E326=0,"",(G326/E326)/12*E326)</f>
        <v>0</v>
      </c>
      <c r="G327" s="97">
        <f>F327</f>
        <v>0</v>
      </c>
      <c r="H327" s="164"/>
      <c r="I327" s="116" t="s">
        <v>517</v>
      </c>
      <c r="J327" s="116" t="str">
        <f>VLOOKUP(I327,Presupuesto!$B$11:$C$565,2,0)</f>
        <v>AGUINALDO Y DECIMO CUARTO MES</v>
      </c>
      <c r="K327" s="98" t="str">
        <f t="shared" si="10"/>
        <v>Posgrado</v>
      </c>
      <c r="L327" s="98" t="s">
        <v>395</v>
      </c>
    </row>
    <row r="328" spans="3:12" ht="15.75" thickBot="1">
      <c r="C328" s="172" t="s">
        <v>59</v>
      </c>
      <c r="D328" s="163"/>
      <c r="E328" s="154">
        <v>0</v>
      </c>
      <c r="F328" s="117">
        <f>IF(E326&lt;6,"",((E326-6)/12)*(G326/E326))</f>
        <v>0</v>
      </c>
      <c r="G328" s="97">
        <f>F328</f>
        <v>0</v>
      </c>
      <c r="H328" s="164"/>
      <c r="I328" s="101" t="s">
        <v>520</v>
      </c>
      <c r="J328" s="101" t="str">
        <f>VLOOKUP(I328,Presupuesto!$B$11:$C$565,2,0)</f>
        <v>DECIMOCUARTO MES</v>
      </c>
      <c r="K328" s="98" t="str">
        <f t="shared" si="10"/>
        <v>Posgrado</v>
      </c>
      <c r="L328" s="98" t="s">
        <v>395</v>
      </c>
    </row>
    <row r="329" spans="3:12" ht="15.75" thickBot="1">
      <c r="C329" s="137" t="s">
        <v>487</v>
      </c>
      <c r="D329" s="199"/>
      <c r="E329" s="152">
        <v>12</v>
      </c>
      <c r="F329" s="298">
        <f>HLOOKUP($C329,$BZ$2:$CM$3,2,0)</f>
        <v>29777.99</v>
      </c>
      <c r="G329" s="113">
        <f>D329*E329*F329</f>
        <v>0</v>
      </c>
      <c r="H329" s="166"/>
      <c r="I329" s="114" t="s">
        <v>497</v>
      </c>
      <c r="J329" s="114" t="str">
        <f>VLOOKUP(I329,Presupuesto!$B$11:$C$565,2,0)</f>
        <v>SUELDOS Y SALARIOS PERMANENTES</v>
      </c>
      <c r="K329" s="98" t="str">
        <f t="shared" si="10"/>
        <v>Posgrado</v>
      </c>
      <c r="L329" s="98" t="s">
        <v>395</v>
      </c>
    </row>
    <row r="330" spans="3:12">
      <c r="C330" s="171" t="s">
        <v>58</v>
      </c>
      <c r="D330" s="163"/>
      <c r="E330" s="154">
        <v>0</v>
      </c>
      <c r="F330" s="100">
        <f>IF(E329=0,"",(G329/E329)/12*E329)</f>
        <v>0</v>
      </c>
      <c r="G330" s="97">
        <f>F330</f>
        <v>0</v>
      </c>
      <c r="H330" s="164"/>
      <c r="I330" s="116" t="s">
        <v>517</v>
      </c>
      <c r="J330" s="116" t="str">
        <f>VLOOKUP(I330,Presupuesto!$B$11:$C$565,2,0)</f>
        <v>AGUINALDO Y DECIMO CUARTO MES</v>
      </c>
      <c r="K330" s="98" t="str">
        <f t="shared" si="10"/>
        <v>Posgrado</v>
      </c>
      <c r="L330" s="98" t="s">
        <v>395</v>
      </c>
    </row>
    <row r="331" spans="3:12" ht="15.75" thickBot="1">
      <c r="C331" s="172" t="s">
        <v>59</v>
      </c>
      <c r="D331" s="163"/>
      <c r="E331" s="154">
        <v>0</v>
      </c>
      <c r="F331" s="117">
        <f>IF(E329&lt;6,"",((E329-6)/12)*(G329/E329))</f>
        <v>0</v>
      </c>
      <c r="G331" s="97">
        <f>F331</f>
        <v>0</v>
      </c>
      <c r="H331" s="164"/>
      <c r="I331" s="101" t="s">
        <v>520</v>
      </c>
      <c r="J331" s="101" t="str">
        <f>VLOOKUP(I331,Presupuesto!$B$11:$C$565,2,0)</f>
        <v>DECIMOCUARTO MES</v>
      </c>
      <c r="K331" s="98" t="str">
        <f t="shared" si="10"/>
        <v>Posgrado</v>
      </c>
      <c r="L331" s="98" t="s">
        <v>395</v>
      </c>
    </row>
    <row r="332" spans="3:12" ht="15.75" thickBot="1">
      <c r="C332" s="137" t="s">
        <v>488</v>
      </c>
      <c r="D332" s="199"/>
      <c r="E332" s="152">
        <v>12</v>
      </c>
      <c r="F332" s="298">
        <f>HLOOKUP($C332,$BZ$2:$CM$3,2,0)</f>
        <v>27792.79</v>
      </c>
      <c r="G332" s="113">
        <f>D332*E332*F332</f>
        <v>0</v>
      </c>
      <c r="H332" s="166"/>
      <c r="I332" s="114" t="s">
        <v>497</v>
      </c>
      <c r="J332" s="114" t="str">
        <f>VLOOKUP(I332,Presupuesto!$B$11:$C$565,2,0)</f>
        <v>SUELDOS Y SALARIOS PERMANENTES</v>
      </c>
      <c r="K332" s="98" t="str">
        <f t="shared" si="10"/>
        <v>Posgrado</v>
      </c>
      <c r="L332" s="98" t="s">
        <v>395</v>
      </c>
    </row>
    <row r="333" spans="3:12">
      <c r="C333" s="171" t="s">
        <v>58</v>
      </c>
      <c r="D333" s="163"/>
      <c r="E333" s="154">
        <v>0</v>
      </c>
      <c r="F333" s="100">
        <f>IF(E332=0,"",(G332/E332)/12*E332)</f>
        <v>0</v>
      </c>
      <c r="G333" s="97">
        <f>F333</f>
        <v>0</v>
      </c>
      <c r="H333" s="164"/>
      <c r="I333" s="116" t="s">
        <v>517</v>
      </c>
      <c r="J333" s="116" t="str">
        <f>VLOOKUP(I333,Presupuesto!$B$11:$C$565,2,0)</f>
        <v>AGUINALDO Y DECIMO CUARTO MES</v>
      </c>
      <c r="K333" s="98" t="str">
        <f t="shared" si="10"/>
        <v>Posgrado</v>
      </c>
      <c r="L333" s="98" t="s">
        <v>395</v>
      </c>
    </row>
    <row r="334" spans="3:12" ht="15.75" thickBot="1">
      <c r="C334" s="172" t="s">
        <v>59</v>
      </c>
      <c r="D334" s="163"/>
      <c r="E334" s="154">
        <v>0</v>
      </c>
      <c r="F334" s="117">
        <f>IF(E332&lt;6,"",((E332-6)/12)*(G332/E332))</f>
        <v>0</v>
      </c>
      <c r="G334" s="97">
        <f>F334</f>
        <v>0</v>
      </c>
      <c r="H334" s="164"/>
      <c r="I334" s="101" t="s">
        <v>520</v>
      </c>
      <c r="J334" s="101" t="str">
        <f>VLOOKUP(I334,Presupuesto!$B$11:$C$565,2,0)</f>
        <v>DECIMOCUARTO MES</v>
      </c>
      <c r="K334" s="98" t="str">
        <f t="shared" si="10"/>
        <v>Posgrado</v>
      </c>
      <c r="L334" s="98" t="s">
        <v>395</v>
      </c>
    </row>
    <row r="335" spans="3:12" ht="15.75" thickBot="1">
      <c r="C335" s="137" t="s">
        <v>489</v>
      </c>
      <c r="D335" s="199"/>
      <c r="E335" s="152">
        <v>12</v>
      </c>
      <c r="F335" s="298">
        <f>HLOOKUP($C335,$BZ$2:$CM$3,2,0)</f>
        <v>18859.39</v>
      </c>
      <c r="G335" s="113">
        <f>D335*E335*F335</f>
        <v>0</v>
      </c>
      <c r="H335" s="166"/>
      <c r="I335" s="114" t="s">
        <v>497</v>
      </c>
      <c r="J335" s="114" t="str">
        <f>VLOOKUP(I335,Presupuesto!$B$11:$C$565,2,0)</f>
        <v>SUELDOS Y SALARIOS PERMANENTES</v>
      </c>
      <c r="K335" s="98" t="str">
        <f t="shared" si="10"/>
        <v>Posgrado</v>
      </c>
      <c r="L335" s="98" t="s">
        <v>395</v>
      </c>
    </row>
    <row r="336" spans="3:12">
      <c r="C336" s="171" t="s">
        <v>58</v>
      </c>
      <c r="D336" s="163"/>
      <c r="E336" s="154">
        <v>0</v>
      </c>
      <c r="F336" s="100">
        <f>IF(E335=0,"",(G335/E335)/12*E335)</f>
        <v>0</v>
      </c>
      <c r="G336" s="97">
        <f>F336</f>
        <v>0</v>
      </c>
      <c r="H336" s="164"/>
      <c r="I336" s="116" t="s">
        <v>517</v>
      </c>
      <c r="J336" s="116" t="str">
        <f>VLOOKUP(I336,Presupuesto!$B$11:$C$565,2,0)</f>
        <v>AGUINALDO Y DECIMO CUARTO MES</v>
      </c>
      <c r="K336" s="98" t="str">
        <f t="shared" si="10"/>
        <v>Posgrado</v>
      </c>
      <c r="L336" s="98" t="s">
        <v>395</v>
      </c>
    </row>
    <row r="337" spans="3:12" ht="15.75" thickBot="1">
      <c r="C337" s="172" t="s">
        <v>59</v>
      </c>
      <c r="D337" s="163"/>
      <c r="E337" s="154">
        <v>0</v>
      </c>
      <c r="F337" s="117">
        <f>IF(E335&lt;6,"",((E335-6)/12)*(G335/E335))</f>
        <v>0</v>
      </c>
      <c r="G337" s="97">
        <f>F337</f>
        <v>0</v>
      </c>
      <c r="H337" s="164"/>
      <c r="I337" s="101" t="s">
        <v>520</v>
      </c>
      <c r="J337" s="101" t="str">
        <f>VLOOKUP(I337,Presupuesto!$B$11:$C$565,2,0)</f>
        <v>DECIMOCUARTO MES</v>
      </c>
      <c r="K337" s="98" t="str">
        <f t="shared" si="10"/>
        <v>Posgrado</v>
      </c>
      <c r="L337" s="98" t="s">
        <v>395</v>
      </c>
    </row>
    <row r="338" spans="3:12" ht="15.75" thickBot="1">
      <c r="C338" s="137" t="s">
        <v>490</v>
      </c>
      <c r="D338" s="199"/>
      <c r="E338" s="152">
        <v>12</v>
      </c>
      <c r="F338" s="298">
        <f>HLOOKUP($C338,$BZ$2:$CM$3,2,0)</f>
        <v>17866.8</v>
      </c>
      <c r="G338" s="113">
        <f>D338*E338*F338</f>
        <v>0</v>
      </c>
      <c r="H338" s="166"/>
      <c r="I338" s="114" t="s">
        <v>497</v>
      </c>
      <c r="J338" s="114" t="str">
        <f>VLOOKUP(I338,Presupuesto!$B$11:$C$565,2,0)</f>
        <v>SUELDOS Y SALARIOS PERMANENTES</v>
      </c>
      <c r="K338" s="98" t="str">
        <f t="shared" si="10"/>
        <v>Posgrado</v>
      </c>
      <c r="L338" s="98" t="s">
        <v>395</v>
      </c>
    </row>
    <row r="339" spans="3:12">
      <c r="C339" s="171" t="s">
        <v>58</v>
      </c>
      <c r="D339" s="163"/>
      <c r="E339" s="154">
        <v>0</v>
      </c>
      <c r="F339" s="100">
        <f>IF(E338=0,"",(G338/E338)/12*E338)</f>
        <v>0</v>
      </c>
      <c r="G339" s="97">
        <f>F339</f>
        <v>0</v>
      </c>
      <c r="H339" s="164"/>
      <c r="I339" s="116" t="s">
        <v>517</v>
      </c>
      <c r="J339" s="116" t="str">
        <f>VLOOKUP(I339,Presupuesto!$B$11:$C$565,2,0)</f>
        <v>AGUINALDO Y DECIMO CUARTO MES</v>
      </c>
      <c r="K339" s="98" t="str">
        <f t="shared" si="10"/>
        <v>Posgrado</v>
      </c>
      <c r="L339" s="98" t="s">
        <v>395</v>
      </c>
    </row>
    <row r="340" spans="3:12" ht="15.75" thickBot="1">
      <c r="C340" s="172" t="s">
        <v>59</v>
      </c>
      <c r="D340" s="163"/>
      <c r="E340" s="154">
        <v>0</v>
      </c>
      <c r="F340" s="117">
        <f>IF(E338&lt;6,"",((E338-6)/12)*(G338/E338))</f>
        <v>0</v>
      </c>
      <c r="G340" s="97">
        <f>F340</f>
        <v>0</v>
      </c>
      <c r="H340" s="164"/>
      <c r="I340" s="101" t="s">
        <v>520</v>
      </c>
      <c r="J340" s="101" t="str">
        <f>VLOOKUP(I340,Presupuesto!$B$11:$C$565,2,0)</f>
        <v>DECIMOCUARTO MES</v>
      </c>
      <c r="K340" s="98" t="str">
        <f t="shared" si="10"/>
        <v>Posgrado</v>
      </c>
      <c r="L340" s="98" t="s">
        <v>395</v>
      </c>
    </row>
    <row r="341" spans="3:12" ht="15.75" thickBot="1">
      <c r="C341" s="137" t="s">
        <v>491</v>
      </c>
      <c r="D341" s="199"/>
      <c r="E341" s="152">
        <v>12</v>
      </c>
      <c r="F341" s="298">
        <f>HLOOKUP($C341,$BZ$2:$CM$3,2,0)</f>
        <v>13896.4</v>
      </c>
      <c r="G341" s="113">
        <f>D341*E341*F341</f>
        <v>0</v>
      </c>
      <c r="H341" s="166"/>
      <c r="I341" s="114" t="s">
        <v>497</v>
      </c>
      <c r="J341" s="114" t="str">
        <f>VLOOKUP(I341,Presupuesto!$B$11:$C$565,2,0)</f>
        <v>SUELDOS Y SALARIOS PERMANENTES</v>
      </c>
      <c r="K341" s="98" t="str">
        <f t="shared" si="10"/>
        <v>Posgrado</v>
      </c>
      <c r="L341" s="98" t="s">
        <v>395</v>
      </c>
    </row>
    <row r="342" spans="3:12">
      <c r="C342" s="171" t="s">
        <v>58</v>
      </c>
      <c r="D342" s="163"/>
      <c r="E342" s="154">
        <v>0</v>
      </c>
      <c r="F342" s="100">
        <f>IF(E341=0,"",(G341/E341)/12*E341)</f>
        <v>0</v>
      </c>
      <c r="G342" s="97">
        <f>F342</f>
        <v>0</v>
      </c>
      <c r="H342" s="164"/>
      <c r="I342" s="116" t="s">
        <v>517</v>
      </c>
      <c r="J342" s="116" t="str">
        <f>VLOOKUP(I342,Presupuesto!$B$11:$C$565,2,0)</f>
        <v>AGUINALDO Y DECIMO CUARTO MES</v>
      </c>
      <c r="K342" s="98" t="str">
        <f t="shared" si="10"/>
        <v>Posgrado</v>
      </c>
      <c r="L342" s="98" t="s">
        <v>395</v>
      </c>
    </row>
    <row r="343" spans="3:12" ht="15.75" thickBot="1">
      <c r="C343" s="172" t="s">
        <v>59</v>
      </c>
      <c r="D343" s="163"/>
      <c r="E343" s="154">
        <v>0</v>
      </c>
      <c r="F343" s="117">
        <f>IF(E341&lt;6,"",((E341-6)/12)*(G341/E341))</f>
        <v>0</v>
      </c>
      <c r="G343" s="97">
        <f>F343</f>
        <v>0</v>
      </c>
      <c r="H343" s="164"/>
      <c r="I343" s="101" t="s">
        <v>520</v>
      </c>
      <c r="J343" s="101" t="str">
        <f>VLOOKUP(I343,Presupuesto!$B$11:$C$565,2,0)</f>
        <v>DECIMOCUARTO MES</v>
      </c>
      <c r="K343" s="98" t="str">
        <f t="shared" si="10"/>
        <v>Posgrado</v>
      </c>
      <c r="L343" s="98" t="s">
        <v>395</v>
      </c>
    </row>
    <row r="344" spans="3:12" ht="15.75" thickBot="1">
      <c r="C344" s="137" t="s">
        <v>492</v>
      </c>
      <c r="D344" s="199"/>
      <c r="E344" s="152">
        <v>12</v>
      </c>
      <c r="F344" s="298">
        <f>HLOOKUP($C344,$BZ$2:$CM$3,2,0)</f>
        <v>15004.09</v>
      </c>
      <c r="G344" s="113">
        <f>D344*E344*F344</f>
        <v>0</v>
      </c>
      <c r="H344" s="166"/>
      <c r="I344" s="114" t="s">
        <v>497</v>
      </c>
      <c r="J344" s="114" t="str">
        <f>VLOOKUP(I344,Presupuesto!$B$11:$C$565,2,0)</f>
        <v>SUELDOS Y SALARIOS PERMANENTES</v>
      </c>
      <c r="K344" s="98" t="str">
        <f t="shared" si="10"/>
        <v>Posgrado</v>
      </c>
      <c r="L344" s="98" t="s">
        <v>395</v>
      </c>
    </row>
    <row r="345" spans="3:12">
      <c r="C345" s="171" t="s">
        <v>58</v>
      </c>
      <c r="D345" s="163"/>
      <c r="E345" s="154">
        <v>0</v>
      </c>
      <c r="F345" s="100">
        <f>IF(E344=0,"",(G344/E344)/12*E344)</f>
        <v>0</v>
      </c>
      <c r="G345" s="97">
        <f>F345</f>
        <v>0</v>
      </c>
      <c r="H345" s="164"/>
      <c r="I345" s="116" t="s">
        <v>517</v>
      </c>
      <c r="J345" s="116" t="str">
        <f>VLOOKUP(I345,Presupuesto!$B$11:$C$565,2,0)</f>
        <v>AGUINALDO Y DECIMO CUARTO MES</v>
      </c>
      <c r="K345" s="98" t="str">
        <f t="shared" si="10"/>
        <v>Posgrado</v>
      </c>
      <c r="L345" s="98" t="s">
        <v>395</v>
      </c>
    </row>
    <row r="346" spans="3:12" ht="15.75" thickBot="1">
      <c r="C346" s="172" t="s">
        <v>59</v>
      </c>
      <c r="D346" s="163"/>
      <c r="E346" s="154">
        <v>0</v>
      </c>
      <c r="F346" s="117">
        <f>IF(E344&lt;6,"",((E344-6)/12)*(G344/E344))</f>
        <v>0</v>
      </c>
      <c r="G346" s="97">
        <f>F346</f>
        <v>0</v>
      </c>
      <c r="H346" s="164"/>
      <c r="I346" s="101" t="s">
        <v>520</v>
      </c>
      <c r="J346" s="101" t="str">
        <f>VLOOKUP(I346,Presupuesto!$B$11:$C$565,2,0)</f>
        <v>DECIMOCUARTO MES</v>
      </c>
      <c r="K346" s="98" t="str">
        <f t="shared" si="10"/>
        <v>Posgrado</v>
      </c>
      <c r="L346" s="98" t="s">
        <v>395</v>
      </c>
    </row>
    <row r="347" spans="3:12" ht="15.75" thickBot="1">
      <c r="C347" s="137" t="s">
        <v>493</v>
      </c>
      <c r="D347" s="199"/>
      <c r="E347" s="152">
        <v>12</v>
      </c>
      <c r="F347" s="298">
        <f>HLOOKUP($C347,$BZ$2:$CM$3,2,0)</f>
        <v>13238.9</v>
      </c>
      <c r="G347" s="113">
        <f>D347*E347*F347</f>
        <v>0</v>
      </c>
      <c r="H347" s="166"/>
      <c r="I347" s="114" t="s">
        <v>497</v>
      </c>
      <c r="J347" s="114" t="str">
        <f>VLOOKUP(I347,Presupuesto!$B$11:$C$565,2,0)</f>
        <v>SUELDOS Y SALARIOS PERMANENTES</v>
      </c>
      <c r="K347" s="98" t="str">
        <f t="shared" si="10"/>
        <v>Posgrado</v>
      </c>
      <c r="L347" s="98" t="s">
        <v>395</v>
      </c>
    </row>
    <row r="348" spans="3:12">
      <c r="C348" s="171" t="s">
        <v>58</v>
      </c>
      <c r="D348" s="163"/>
      <c r="E348" s="154">
        <v>0</v>
      </c>
      <c r="F348" s="100">
        <f>IF(E347=0,"",(G347/E347)/12*E347)</f>
        <v>0</v>
      </c>
      <c r="G348" s="97">
        <f>F348</f>
        <v>0</v>
      </c>
      <c r="H348" s="164"/>
      <c r="I348" s="116" t="s">
        <v>517</v>
      </c>
      <c r="J348" s="116" t="str">
        <f>VLOOKUP(I348,Presupuesto!$B$11:$C$565,2,0)</f>
        <v>AGUINALDO Y DECIMO CUARTO MES</v>
      </c>
      <c r="K348" s="98" t="str">
        <f t="shared" si="10"/>
        <v>Posgrado</v>
      </c>
      <c r="L348" s="98" t="s">
        <v>395</v>
      </c>
    </row>
    <row r="349" spans="3:12" ht="15.75" thickBot="1">
      <c r="C349" s="172" t="s">
        <v>59</v>
      </c>
      <c r="D349" s="163"/>
      <c r="E349" s="154">
        <v>0</v>
      </c>
      <c r="F349" s="117">
        <f>IF(E347&lt;6,"",((E347-6)/12)*(G347/E347))</f>
        <v>0</v>
      </c>
      <c r="G349" s="97">
        <f>F349</f>
        <v>0</v>
      </c>
      <c r="H349" s="164"/>
      <c r="I349" s="101" t="s">
        <v>520</v>
      </c>
      <c r="J349" s="101" t="str">
        <f>VLOOKUP(I349,Presupuesto!$B$11:$C$565,2,0)</f>
        <v>DECIMOCUARTO MES</v>
      </c>
      <c r="K349" s="98" t="str">
        <f t="shared" si="10"/>
        <v>Posgrado</v>
      </c>
      <c r="L349" s="98" t="s">
        <v>395</v>
      </c>
    </row>
    <row r="350" spans="3:12" ht="15.75" thickBot="1">
      <c r="C350" s="137" t="s">
        <v>494</v>
      </c>
      <c r="D350" s="199"/>
      <c r="E350" s="152">
        <v>12</v>
      </c>
      <c r="F350" s="298">
        <f>HLOOKUP($C350,$BZ$2:$CM$3,2,0)</f>
        <v>12356.31</v>
      </c>
      <c r="G350" s="113">
        <f>D350*E350*F350</f>
        <v>0</v>
      </c>
      <c r="H350" s="166"/>
      <c r="I350" s="114" t="s">
        <v>497</v>
      </c>
      <c r="J350" s="114" t="str">
        <f>VLOOKUP(I350,Presupuesto!$B$11:$C$565,2,0)</f>
        <v>SUELDOS Y SALARIOS PERMANENTES</v>
      </c>
      <c r="K350" s="98" t="str">
        <f t="shared" ref="K350:K367" si="11">$K$317</f>
        <v>Posgrado</v>
      </c>
      <c r="L350" s="98" t="s">
        <v>395</v>
      </c>
    </row>
    <row r="351" spans="3:12">
      <c r="C351" s="171" t="s">
        <v>58</v>
      </c>
      <c r="D351" s="163"/>
      <c r="E351" s="154">
        <v>0</v>
      </c>
      <c r="F351" s="100">
        <f>IF(E350=0,"",(G350/E350)/12*E350)</f>
        <v>0</v>
      </c>
      <c r="G351" s="97">
        <f>F351</f>
        <v>0</v>
      </c>
      <c r="H351" s="164"/>
      <c r="I351" s="116" t="s">
        <v>517</v>
      </c>
      <c r="J351" s="116" t="str">
        <f>VLOOKUP(I351,Presupuesto!$B$11:$C$565,2,0)</f>
        <v>AGUINALDO Y DECIMO CUARTO MES</v>
      </c>
      <c r="K351" s="98" t="str">
        <f t="shared" si="11"/>
        <v>Posgrado</v>
      </c>
      <c r="L351" s="98" t="s">
        <v>395</v>
      </c>
    </row>
    <row r="352" spans="3:12" ht="15.75" thickBot="1">
      <c r="C352" s="172" t="s">
        <v>59</v>
      </c>
      <c r="D352" s="163"/>
      <c r="E352" s="154">
        <v>0</v>
      </c>
      <c r="F352" s="117">
        <f>IF(E350&lt;6,"",((E350-6)/12)*(G350/E350))</f>
        <v>0</v>
      </c>
      <c r="G352" s="97">
        <f>F352</f>
        <v>0</v>
      </c>
      <c r="H352" s="164"/>
      <c r="I352" s="101" t="s">
        <v>520</v>
      </c>
      <c r="J352" s="101" t="str">
        <f>VLOOKUP(I352,Presupuesto!$B$11:$C$565,2,0)</f>
        <v>DECIMOCUARTO MES</v>
      </c>
      <c r="K352" s="98" t="str">
        <f t="shared" si="11"/>
        <v>Posgrado</v>
      </c>
      <c r="L352" s="98" t="s">
        <v>395</v>
      </c>
    </row>
    <row r="353" spans="3:12" ht="15.75" thickBot="1">
      <c r="C353" s="137" t="s">
        <v>495</v>
      </c>
      <c r="D353" s="199"/>
      <c r="E353" s="152">
        <v>12</v>
      </c>
      <c r="F353" s="298">
        <f>HLOOKUP($C353,$BZ$2:$CM$3,2,0)</f>
        <v>463.22</v>
      </c>
      <c r="G353" s="113">
        <f>D353*E353*F353</f>
        <v>0</v>
      </c>
      <c r="H353" s="166"/>
      <c r="I353" s="114" t="s">
        <v>497</v>
      </c>
      <c r="J353" s="114" t="str">
        <f>VLOOKUP(I353,Presupuesto!$B$11:$C$565,2,0)</f>
        <v>SUELDOS Y SALARIOS PERMANENTES</v>
      </c>
      <c r="K353" s="98" t="str">
        <f t="shared" si="11"/>
        <v>Posgrado</v>
      </c>
      <c r="L353" s="98" t="s">
        <v>395</v>
      </c>
    </row>
    <row r="354" spans="3:12">
      <c r="C354" s="171" t="s">
        <v>58</v>
      </c>
      <c r="D354" s="163"/>
      <c r="E354" s="154">
        <v>0</v>
      </c>
      <c r="F354" s="100">
        <f>IF(E353=0,"",(G353/E353)/12*E353)</f>
        <v>0</v>
      </c>
      <c r="G354" s="97">
        <f>F354</f>
        <v>0</v>
      </c>
      <c r="H354" s="164"/>
      <c r="I354" s="116" t="s">
        <v>517</v>
      </c>
      <c r="J354" s="116" t="str">
        <f>VLOOKUP(I354,Presupuesto!$B$11:$C$565,2,0)</f>
        <v>AGUINALDO Y DECIMO CUARTO MES</v>
      </c>
      <c r="K354" s="98" t="str">
        <f t="shared" si="11"/>
        <v>Posgrado</v>
      </c>
      <c r="L354" s="98" t="s">
        <v>395</v>
      </c>
    </row>
    <row r="355" spans="3:12" ht="15.75" thickBot="1">
      <c r="C355" s="172" t="s">
        <v>59</v>
      </c>
      <c r="D355" s="163"/>
      <c r="E355" s="154">
        <v>0</v>
      </c>
      <c r="F355" s="117">
        <f>IF(E353&lt;6,"",((E353-6)/12)*(G353/E353))</f>
        <v>0</v>
      </c>
      <c r="G355" s="97">
        <f>F355</f>
        <v>0</v>
      </c>
      <c r="H355" s="164"/>
      <c r="I355" s="101" t="s">
        <v>520</v>
      </c>
      <c r="J355" s="101" t="str">
        <f>VLOOKUP(I355,Presupuesto!$B$11:$C$565,2,0)</f>
        <v>DECIMOCUARTO MES</v>
      </c>
      <c r="K355" s="98" t="str">
        <f t="shared" si="11"/>
        <v>Posgrado</v>
      </c>
      <c r="L355" s="98" t="s">
        <v>395</v>
      </c>
    </row>
    <row r="356" spans="3:12" ht="15.75" thickBot="1">
      <c r="C356" s="137" t="s">
        <v>496</v>
      </c>
      <c r="D356" s="199"/>
      <c r="E356" s="152">
        <v>12</v>
      </c>
      <c r="F356" s="298">
        <f>HLOOKUP($C356,$BZ$2:$CM$3,2,0)</f>
        <v>2007.3</v>
      </c>
      <c r="G356" s="113">
        <f>D356*E356*F356</f>
        <v>0</v>
      </c>
      <c r="H356" s="166"/>
      <c r="I356" s="114" t="s">
        <v>497</v>
      </c>
      <c r="J356" s="114" t="str">
        <f>VLOOKUP(I356,Presupuesto!$B$11:$C$565,2,0)</f>
        <v>SUELDOS Y SALARIOS PERMANENTES</v>
      </c>
      <c r="K356" s="98" t="str">
        <f t="shared" si="11"/>
        <v>Posgrado</v>
      </c>
      <c r="L356" s="98" t="s">
        <v>395</v>
      </c>
    </row>
    <row r="357" spans="3:12">
      <c r="C357" s="171" t="s">
        <v>58</v>
      </c>
      <c r="D357" s="163"/>
      <c r="E357" s="154">
        <v>0</v>
      </c>
      <c r="F357" s="100">
        <f>IF(E356=0,"",(G356/E356)/12*E356)</f>
        <v>0</v>
      </c>
      <c r="G357" s="97">
        <f>F357</f>
        <v>0</v>
      </c>
      <c r="H357" s="164"/>
      <c r="I357" s="116" t="s">
        <v>517</v>
      </c>
      <c r="J357" s="116" t="str">
        <f>VLOOKUP(I357,Presupuesto!$B$11:$C$565,2,0)</f>
        <v>AGUINALDO Y DECIMO CUARTO MES</v>
      </c>
      <c r="K357" s="98" t="str">
        <f t="shared" si="11"/>
        <v>Posgrado</v>
      </c>
      <c r="L357" s="98" t="s">
        <v>395</v>
      </c>
    </row>
    <row r="358" spans="3:12" ht="15.75" thickBot="1">
      <c r="C358" s="172" t="s">
        <v>59</v>
      </c>
      <c r="D358" s="163"/>
      <c r="E358" s="154">
        <v>0</v>
      </c>
      <c r="F358" s="117">
        <f>IF(E356&lt;6,"",((E356-6)/12)*(G356/E356))</f>
        <v>0</v>
      </c>
      <c r="G358" s="97">
        <f>F358</f>
        <v>0</v>
      </c>
      <c r="H358" s="164"/>
      <c r="I358" s="101" t="s">
        <v>520</v>
      </c>
      <c r="J358" s="101" t="str">
        <f>VLOOKUP(I358,Presupuesto!$B$11:$C$565,2,0)</f>
        <v>DECIMOCUARTO MES</v>
      </c>
      <c r="K358" s="98" t="str">
        <f t="shared" si="11"/>
        <v>Posgrado</v>
      </c>
      <c r="L358" s="98" t="s">
        <v>395</v>
      </c>
    </row>
    <row r="359" spans="3:12" ht="15.75" thickBot="1">
      <c r="C359" s="140" t="s">
        <v>83</v>
      </c>
      <c r="D359" s="199"/>
      <c r="E359" s="152">
        <v>12</v>
      </c>
      <c r="F359" s="139">
        <v>30000</v>
      </c>
      <c r="G359" s="113">
        <f>D359*E359*F359</f>
        <v>0</v>
      </c>
      <c r="H359" s="166"/>
      <c r="I359" s="114" t="s">
        <v>565</v>
      </c>
      <c r="J359" s="114" t="str">
        <f>VLOOKUP(I359,Presupuesto!$B$11:$C$565,2,0)</f>
        <v>CONTRATOS ESPECIALES</v>
      </c>
      <c r="K359" s="98" t="str">
        <f t="shared" si="11"/>
        <v>Posgrado</v>
      </c>
      <c r="L359" s="98" t="s">
        <v>395</v>
      </c>
    </row>
    <row r="360" spans="3:12">
      <c r="C360" s="171" t="s">
        <v>58</v>
      </c>
      <c r="D360" s="163"/>
      <c r="E360" s="154">
        <v>0</v>
      </c>
      <c r="F360" s="117">
        <f>IF(E359=0,"",(G359/E359)/12*E359)</f>
        <v>0</v>
      </c>
      <c r="G360" s="97">
        <f>F360</f>
        <v>0</v>
      </c>
      <c r="H360" s="164"/>
      <c r="I360" s="101" t="s">
        <v>565</v>
      </c>
      <c r="J360" s="101" t="str">
        <f>VLOOKUP(I360,Presupuesto!$B$11:$C$565,2,0)</f>
        <v>CONTRATOS ESPECIALES</v>
      </c>
      <c r="K360" s="98" t="str">
        <f t="shared" si="11"/>
        <v>Posgrado</v>
      </c>
      <c r="L360" s="98" t="s">
        <v>394</v>
      </c>
    </row>
    <row r="361" spans="3:12" ht="15.75" thickBot="1">
      <c r="C361" s="172" t="s">
        <v>59</v>
      </c>
      <c r="D361" s="163"/>
      <c r="E361" s="154">
        <v>0</v>
      </c>
      <c r="F361" s="100">
        <f>IF(E359&lt;6,"",((E359-6)/12)*(G359/E359))</f>
        <v>0</v>
      </c>
      <c r="G361" s="97">
        <f>F361</f>
        <v>0</v>
      </c>
      <c r="H361" s="164"/>
      <c r="I361" s="101" t="s">
        <v>565</v>
      </c>
      <c r="J361" s="101" t="str">
        <f>VLOOKUP(I361,Presupuesto!$B$11:$C$565,2,0)</f>
        <v>CONTRATOS ESPECIALES</v>
      </c>
      <c r="K361" s="98" t="str">
        <f t="shared" si="11"/>
        <v>Posgrado</v>
      </c>
      <c r="L361" s="98" t="s">
        <v>399</v>
      </c>
    </row>
    <row r="362" spans="3:12" ht="15.75" thickBot="1">
      <c r="C362" s="140" t="s">
        <v>60</v>
      </c>
      <c r="D362" s="199"/>
      <c r="E362" s="152">
        <v>12</v>
      </c>
      <c r="F362" s="118">
        <v>30000</v>
      </c>
      <c r="G362" s="113">
        <f>D362*E362*F362</f>
        <v>0</v>
      </c>
      <c r="H362" s="166"/>
      <c r="I362" s="114" t="s">
        <v>706</v>
      </c>
      <c r="J362" s="114" t="str">
        <f>VLOOKUP(I362,Presupuesto!$B$11:$C$565,2,0)</f>
        <v>OTROS SERVICIOS TECNICOS Y PROFESIONALES</v>
      </c>
      <c r="K362" s="98" t="str">
        <f t="shared" si="11"/>
        <v>Posgrado</v>
      </c>
      <c r="L362" s="98" t="s">
        <v>394</v>
      </c>
    </row>
    <row r="363" spans="3:12">
      <c r="C363" s="171" t="s">
        <v>58</v>
      </c>
      <c r="D363" s="163"/>
      <c r="E363" s="154">
        <v>0</v>
      </c>
      <c r="F363" s="100">
        <v>0</v>
      </c>
      <c r="G363" s="97">
        <f>F363</f>
        <v>0</v>
      </c>
      <c r="H363" s="164"/>
      <c r="I363" s="101" t="s">
        <v>706</v>
      </c>
      <c r="J363" s="101" t="str">
        <f>VLOOKUP(I363,Presupuesto!$B$11:$C$565,2,0)</f>
        <v>OTROS SERVICIOS TECNICOS Y PROFESIONALES</v>
      </c>
      <c r="K363" s="98" t="str">
        <f t="shared" si="11"/>
        <v>Posgrado</v>
      </c>
      <c r="L363" s="98" t="s">
        <v>394</v>
      </c>
    </row>
    <row r="364" spans="3:12" ht="15.75" thickBot="1">
      <c r="C364" s="172" t="s">
        <v>59</v>
      </c>
      <c r="D364" s="163"/>
      <c r="E364" s="154">
        <v>0</v>
      </c>
      <c r="F364" s="100">
        <v>0</v>
      </c>
      <c r="G364" s="97">
        <f>F364</f>
        <v>0</v>
      </c>
      <c r="H364" s="164"/>
      <c r="I364" s="101" t="s">
        <v>706</v>
      </c>
      <c r="J364" s="101" t="str">
        <f>VLOOKUP(I364,Presupuesto!$B$11:$C$565,2,0)</f>
        <v>OTROS SERVICIOS TECNICOS Y PROFESIONALES</v>
      </c>
      <c r="K364" s="98" t="str">
        <f t="shared" si="11"/>
        <v>Posgrado</v>
      </c>
      <c r="L364" s="98" t="s">
        <v>394</v>
      </c>
    </row>
    <row r="365" spans="3:12" ht="15.75" thickBot="1">
      <c r="C365" s="140" t="s">
        <v>61</v>
      </c>
      <c r="D365" s="199"/>
      <c r="E365" s="152">
        <v>12</v>
      </c>
      <c r="F365" s="118">
        <v>30000</v>
      </c>
      <c r="G365" s="113">
        <f>D365*E365*F365</f>
        <v>0</v>
      </c>
      <c r="H365" s="166"/>
      <c r="I365" s="114" t="s">
        <v>497</v>
      </c>
      <c r="J365" s="114" t="str">
        <f>VLOOKUP(I365,Presupuesto!$B$11:$C$565,2,0)</f>
        <v>SUELDOS Y SALARIOS PERMANENTES</v>
      </c>
      <c r="K365" s="98" t="str">
        <f t="shared" si="11"/>
        <v>Posgrado</v>
      </c>
      <c r="L365" s="98" t="s">
        <v>394</v>
      </c>
    </row>
    <row r="366" spans="3:12">
      <c r="C366" s="171" t="s">
        <v>58</v>
      </c>
      <c r="D366" s="169"/>
      <c r="E366" s="131">
        <v>0</v>
      </c>
      <c r="F366" s="119">
        <f>IF(E365=0,"",(G365/E365)/12*E365)</f>
        <v>0</v>
      </c>
      <c r="G366" s="120">
        <f>F366</f>
        <v>0</v>
      </c>
      <c r="H366" s="164"/>
      <c r="I366" s="101" t="s">
        <v>517</v>
      </c>
      <c r="J366" s="101" t="str">
        <f>VLOOKUP(I366,Presupuesto!$B$11:$C$565,2,0)</f>
        <v>AGUINALDO Y DECIMO CUARTO MES</v>
      </c>
      <c r="K366" s="98" t="str">
        <f t="shared" si="11"/>
        <v>Posgrado</v>
      </c>
      <c r="L366" s="98" t="s">
        <v>394</v>
      </c>
    </row>
    <row r="367" spans="3:12" ht="15.75" thickBot="1">
      <c r="C367" s="173" t="s">
        <v>59</v>
      </c>
      <c r="D367" s="162"/>
      <c r="E367" s="132">
        <v>0</v>
      </c>
      <c r="F367" s="105">
        <f>IF(E365&lt;6,"",((E365-6)/12)*(G365/E365))</f>
        <v>0</v>
      </c>
      <c r="G367" s="105">
        <f>F367</f>
        <v>0</v>
      </c>
      <c r="H367" s="162"/>
      <c r="I367" s="106" t="s">
        <v>520</v>
      </c>
      <c r="J367" s="124" t="str">
        <f>VLOOKUP(I367,Presupuesto!$B$11:$C$565,2,0)</f>
        <v>DECIMOCUARTO MES</v>
      </c>
      <c r="K367" s="106" t="str">
        <f t="shared" si="11"/>
        <v>Posgrado</v>
      </c>
      <c r="L367" s="124" t="s">
        <v>394</v>
      </c>
    </row>
    <row r="369" spans="3:12" ht="15.75" thickBot="1">
      <c r="K369" s="153"/>
    </row>
    <row r="370" spans="3:12" ht="15.75" thickBot="1">
      <c r="C370" s="69" t="s">
        <v>43</v>
      </c>
      <c r="D370" s="30">
        <f>SUM(G377:G427)</f>
        <v>0</v>
      </c>
      <c r="E370" s="93"/>
      <c r="F370" s="93"/>
      <c r="G370" s="93"/>
      <c r="H370" s="76"/>
      <c r="I370" s="76"/>
      <c r="J370" s="76"/>
      <c r="K370" s="153"/>
    </row>
    <row r="371" spans="3:12">
      <c r="D371" s="31"/>
      <c r="E371" s="93"/>
      <c r="F371" s="93"/>
      <c r="G371" s="93"/>
      <c r="H371" s="76"/>
      <c r="I371" s="76"/>
      <c r="J371" s="76"/>
      <c r="K371" s="153"/>
    </row>
    <row r="372" spans="3:12">
      <c r="D372" s="31"/>
      <c r="E372" s="93"/>
      <c r="F372" s="93"/>
      <c r="G372" s="93"/>
      <c r="H372" s="76"/>
      <c r="I372" s="76"/>
      <c r="J372" s="76"/>
      <c r="K372" s="153"/>
    </row>
    <row r="373" spans="3:12" ht="15.75">
      <c r="C373" s="202" t="s">
        <v>392</v>
      </c>
      <c r="D373" s="351"/>
      <c r="E373" s="93"/>
      <c r="F373" s="93"/>
      <c r="G373" s="93"/>
      <c r="H373" s="76"/>
      <c r="I373" s="76"/>
      <c r="J373" s="76"/>
      <c r="K373" s="153"/>
    </row>
    <row r="374" spans="3:12" ht="18.75">
      <c r="C374" s="208"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c r="C375" s="177"/>
      <c r="D375" s="31"/>
      <c r="E375" s="93"/>
      <c r="F375" s="93"/>
      <c r="G375" s="93"/>
      <c r="H375" s="76"/>
      <c r="I375" s="76"/>
      <c r="J375" s="76"/>
      <c r="K375" s="153"/>
    </row>
    <row r="376" spans="3:12" ht="30.75" thickBot="1">
      <c r="C376" s="134" t="s">
        <v>44</v>
      </c>
      <c r="D376" s="138" t="s">
        <v>55</v>
      </c>
      <c r="E376" s="170" t="s">
        <v>56</v>
      </c>
      <c r="F376" s="138" t="s">
        <v>57</v>
      </c>
      <c r="G376" s="135" t="s">
        <v>27</v>
      </c>
      <c r="H376" s="133" t="s">
        <v>131</v>
      </c>
      <c r="I376" s="136" t="s">
        <v>46</v>
      </c>
      <c r="J376" s="136" t="s">
        <v>132</v>
      </c>
      <c r="K376" s="136" t="s">
        <v>410</v>
      </c>
      <c r="L376" s="136" t="s">
        <v>411</v>
      </c>
    </row>
    <row r="377" spans="3:12" ht="15.75" thickBot="1">
      <c r="C377" s="137" t="s">
        <v>483</v>
      </c>
      <c r="D377" s="199"/>
      <c r="E377" s="152">
        <v>12</v>
      </c>
      <c r="F377" s="298">
        <f>HLOOKUP($C377,$BZ$2:$CM$3,2,0)</f>
        <v>43674.39</v>
      </c>
      <c r="G377" s="113">
        <f>D377*E377*F377</f>
        <v>0</v>
      </c>
      <c r="H377" s="166"/>
      <c r="I377" s="114" t="s">
        <v>497</v>
      </c>
      <c r="J377" s="114" t="str">
        <f>VLOOKUP(I377,Presupuesto!$B$11:$C$565,2,0)</f>
        <v>SUELDOS Y SALARIOS PERMANENTES</v>
      </c>
      <c r="K377" s="216" t="s">
        <v>1449</v>
      </c>
      <c r="L377" s="98" t="s">
        <v>394</v>
      </c>
    </row>
    <row r="378" spans="3:12">
      <c r="C378" s="171" t="s">
        <v>58</v>
      </c>
      <c r="D378" s="163"/>
      <c r="E378" s="154">
        <v>0</v>
      </c>
      <c r="F378" s="100">
        <f>IF(E377=0,"",(G377/E377)/12*E377)</f>
        <v>0</v>
      </c>
      <c r="G378" s="97">
        <f>F378</f>
        <v>0</v>
      </c>
      <c r="H378" s="164"/>
      <c r="I378" s="116" t="s">
        <v>517</v>
      </c>
      <c r="J378" s="116" t="str">
        <f>VLOOKUP(I378,Presupuesto!$B$11:$C$565,2,0)</f>
        <v>AGUINALDO Y DECIMO CUARTO MES</v>
      </c>
      <c r="K378" s="98" t="str">
        <f t="shared" ref="K378:K409" si="12">$K$377</f>
        <v>Posgrado</v>
      </c>
      <c r="L378" s="98" t="s">
        <v>412</v>
      </c>
    </row>
    <row r="379" spans="3:12" ht="15.75" thickBot="1">
      <c r="C379" s="172" t="s">
        <v>59</v>
      </c>
      <c r="D379" s="163"/>
      <c r="E379" s="154">
        <v>0</v>
      </c>
      <c r="F379" s="117">
        <f>IF(E377&lt;6,"",((E377-6)/12)*(G377/E377))</f>
        <v>0</v>
      </c>
      <c r="G379" s="97">
        <f>F379</f>
        <v>0</v>
      </c>
      <c r="H379" s="164"/>
      <c r="I379" s="101" t="s">
        <v>520</v>
      </c>
      <c r="J379" s="101" t="str">
        <f>VLOOKUP(I379,Presupuesto!$B$11:$C$565,2,0)</f>
        <v>DECIMOCUARTO MES</v>
      </c>
      <c r="K379" s="98" t="str">
        <f t="shared" si="12"/>
        <v>Posgrado</v>
      </c>
      <c r="L379" s="98" t="s">
        <v>395</v>
      </c>
    </row>
    <row r="380" spans="3:12" ht="15.75" thickBot="1">
      <c r="C380" s="137" t="s">
        <v>484</v>
      </c>
      <c r="D380" s="199"/>
      <c r="E380" s="152">
        <v>12</v>
      </c>
      <c r="F380" s="298">
        <f>HLOOKUP($C380,$BZ$2:$CM$3,2,0)</f>
        <v>39703.99</v>
      </c>
      <c r="G380" s="113">
        <f>D380*E380*F380</f>
        <v>0</v>
      </c>
      <c r="H380" s="166"/>
      <c r="I380" s="114" t="s">
        <v>497</v>
      </c>
      <c r="J380" s="114" t="str">
        <f>VLOOKUP(I380,Presupuesto!$B$11:$C$565,2,0)</f>
        <v>SUELDOS Y SALARIOS PERMANENTES</v>
      </c>
      <c r="K380" s="98" t="str">
        <f t="shared" si="12"/>
        <v>Posgrado</v>
      </c>
      <c r="L380" s="98" t="s">
        <v>395</v>
      </c>
    </row>
    <row r="381" spans="3:12">
      <c r="C381" s="171" t="s">
        <v>58</v>
      </c>
      <c r="D381" s="163"/>
      <c r="E381" s="154">
        <v>0</v>
      </c>
      <c r="F381" s="100">
        <f>IF(E380=0,"",(G380/E380)/12*E380)</f>
        <v>0</v>
      </c>
      <c r="G381" s="97">
        <f>F381</f>
        <v>0</v>
      </c>
      <c r="H381" s="164"/>
      <c r="I381" s="116" t="s">
        <v>517</v>
      </c>
      <c r="J381" s="116" t="str">
        <f>VLOOKUP(I381,Presupuesto!$B$11:$C$565,2,0)</f>
        <v>AGUINALDO Y DECIMO CUARTO MES</v>
      </c>
      <c r="K381" s="98" t="str">
        <f t="shared" si="12"/>
        <v>Posgrado</v>
      </c>
      <c r="L381" s="98" t="s">
        <v>395</v>
      </c>
    </row>
    <row r="382" spans="3:12" ht="15.75" thickBot="1">
      <c r="C382" s="172" t="s">
        <v>59</v>
      </c>
      <c r="D382" s="163"/>
      <c r="E382" s="154">
        <v>0</v>
      </c>
      <c r="F382" s="117">
        <f>IF(E380&lt;6,"",((E380-6)/12)*(G380/E380))</f>
        <v>0</v>
      </c>
      <c r="G382" s="97">
        <f>F382</f>
        <v>0</v>
      </c>
      <c r="H382" s="164"/>
      <c r="I382" s="101" t="s">
        <v>520</v>
      </c>
      <c r="J382" s="101" t="str">
        <f>VLOOKUP(I382,Presupuesto!$B$11:$C$565,2,0)</f>
        <v>DECIMOCUARTO MES</v>
      </c>
      <c r="K382" s="98" t="str">
        <f t="shared" si="12"/>
        <v>Posgrado</v>
      </c>
      <c r="L382" s="98" t="s">
        <v>395</v>
      </c>
    </row>
    <row r="383" spans="3:12" ht="15.75" thickBot="1">
      <c r="C383" s="137" t="s">
        <v>485</v>
      </c>
      <c r="D383" s="199"/>
      <c r="E383" s="152">
        <v>12</v>
      </c>
      <c r="F383" s="298">
        <f>HLOOKUP($C383,$BZ$2:$CM$3,2,0)</f>
        <v>35733.589999999997</v>
      </c>
      <c r="G383" s="113">
        <f>D383*E383*F383</f>
        <v>0</v>
      </c>
      <c r="H383" s="166"/>
      <c r="I383" s="114" t="s">
        <v>497</v>
      </c>
      <c r="J383" s="114" t="str">
        <f>VLOOKUP(I383,Presupuesto!$B$11:$C$565,2,0)</f>
        <v>SUELDOS Y SALARIOS PERMANENTES</v>
      </c>
      <c r="K383" s="98" t="str">
        <f t="shared" si="12"/>
        <v>Posgrado</v>
      </c>
      <c r="L383" s="98" t="s">
        <v>395</v>
      </c>
    </row>
    <row r="384" spans="3:12">
      <c r="C384" s="171" t="s">
        <v>58</v>
      </c>
      <c r="D384" s="163"/>
      <c r="E384" s="154">
        <v>0</v>
      </c>
      <c r="F384" s="100">
        <f>IF(E383=0,"",(G383/E383)/12*E383)</f>
        <v>0</v>
      </c>
      <c r="G384" s="97">
        <f>F384</f>
        <v>0</v>
      </c>
      <c r="H384" s="164"/>
      <c r="I384" s="116" t="s">
        <v>517</v>
      </c>
      <c r="J384" s="116" t="str">
        <f>VLOOKUP(I384,Presupuesto!$B$11:$C$565,2,0)</f>
        <v>AGUINALDO Y DECIMO CUARTO MES</v>
      </c>
      <c r="K384" s="98" t="str">
        <f t="shared" si="12"/>
        <v>Posgrado</v>
      </c>
      <c r="L384" s="98" t="s">
        <v>395</v>
      </c>
    </row>
    <row r="385" spans="3:12" ht="15.75" thickBot="1">
      <c r="C385" s="172" t="s">
        <v>59</v>
      </c>
      <c r="D385" s="163"/>
      <c r="E385" s="154">
        <v>0</v>
      </c>
      <c r="F385" s="117">
        <f>IF(E383&lt;6,"",((E383-6)/12)*(G383/E383))</f>
        <v>0</v>
      </c>
      <c r="G385" s="97">
        <f>F385</f>
        <v>0</v>
      </c>
      <c r="H385" s="164"/>
      <c r="I385" s="101" t="s">
        <v>520</v>
      </c>
      <c r="J385" s="101" t="str">
        <f>VLOOKUP(I385,Presupuesto!$B$11:$C$565,2,0)</f>
        <v>DECIMOCUARTO MES</v>
      </c>
      <c r="K385" s="98" t="str">
        <f t="shared" si="12"/>
        <v>Posgrado</v>
      </c>
      <c r="L385" s="98" t="s">
        <v>395</v>
      </c>
    </row>
    <row r="386" spans="3:12" ht="15.75" thickBot="1">
      <c r="C386" s="137" t="s">
        <v>486</v>
      </c>
      <c r="D386" s="199"/>
      <c r="E386" s="152">
        <v>12</v>
      </c>
      <c r="F386" s="298">
        <f>HLOOKUP($C386,$BZ$2:$CM$3,2,0)</f>
        <v>31763.19</v>
      </c>
      <c r="G386" s="113">
        <f>D386*E386*F386</f>
        <v>0</v>
      </c>
      <c r="H386" s="166"/>
      <c r="I386" s="114" t="s">
        <v>497</v>
      </c>
      <c r="J386" s="114" t="str">
        <f>VLOOKUP(I386,Presupuesto!$B$11:$C$565,2,0)</f>
        <v>SUELDOS Y SALARIOS PERMANENTES</v>
      </c>
      <c r="K386" s="98" t="str">
        <f t="shared" si="12"/>
        <v>Posgrado</v>
      </c>
      <c r="L386" s="98" t="s">
        <v>395</v>
      </c>
    </row>
    <row r="387" spans="3:12">
      <c r="C387" s="171" t="s">
        <v>58</v>
      </c>
      <c r="D387" s="163"/>
      <c r="E387" s="154">
        <v>0</v>
      </c>
      <c r="F387" s="100">
        <f>IF(E386=0,"",(G386/E386)/12*E386)</f>
        <v>0</v>
      </c>
      <c r="G387" s="97">
        <f>F387</f>
        <v>0</v>
      </c>
      <c r="H387" s="164"/>
      <c r="I387" s="116" t="s">
        <v>517</v>
      </c>
      <c r="J387" s="116" t="str">
        <f>VLOOKUP(I387,Presupuesto!$B$11:$C$565,2,0)</f>
        <v>AGUINALDO Y DECIMO CUARTO MES</v>
      </c>
      <c r="K387" s="98" t="str">
        <f t="shared" si="12"/>
        <v>Posgrado</v>
      </c>
      <c r="L387" s="98" t="s">
        <v>395</v>
      </c>
    </row>
    <row r="388" spans="3:12" ht="15.75" thickBot="1">
      <c r="C388" s="172" t="s">
        <v>59</v>
      </c>
      <c r="D388" s="163"/>
      <c r="E388" s="154">
        <v>0</v>
      </c>
      <c r="F388" s="117">
        <f>IF(E386&lt;6,"",((E386-6)/12)*(G386/E386))</f>
        <v>0</v>
      </c>
      <c r="G388" s="97">
        <f>F388</f>
        <v>0</v>
      </c>
      <c r="H388" s="164"/>
      <c r="I388" s="101" t="s">
        <v>520</v>
      </c>
      <c r="J388" s="101" t="str">
        <f>VLOOKUP(I388,Presupuesto!$B$11:$C$565,2,0)</f>
        <v>DECIMOCUARTO MES</v>
      </c>
      <c r="K388" s="98" t="str">
        <f t="shared" si="12"/>
        <v>Posgrado</v>
      </c>
      <c r="L388" s="98" t="s">
        <v>395</v>
      </c>
    </row>
    <row r="389" spans="3:12" ht="15.75" thickBot="1">
      <c r="C389" s="137" t="s">
        <v>487</v>
      </c>
      <c r="D389" s="199"/>
      <c r="E389" s="152">
        <v>12</v>
      </c>
      <c r="F389" s="298">
        <f>HLOOKUP($C389,$BZ$2:$CM$3,2,0)</f>
        <v>29777.99</v>
      </c>
      <c r="G389" s="113">
        <f>D389*E389*F389</f>
        <v>0</v>
      </c>
      <c r="H389" s="166"/>
      <c r="I389" s="114" t="s">
        <v>497</v>
      </c>
      <c r="J389" s="114" t="str">
        <f>VLOOKUP(I389,Presupuesto!$B$11:$C$565,2,0)</f>
        <v>SUELDOS Y SALARIOS PERMANENTES</v>
      </c>
      <c r="K389" s="98" t="str">
        <f t="shared" si="12"/>
        <v>Posgrado</v>
      </c>
      <c r="L389" s="98" t="s">
        <v>395</v>
      </c>
    </row>
    <row r="390" spans="3:12">
      <c r="C390" s="171" t="s">
        <v>58</v>
      </c>
      <c r="D390" s="163"/>
      <c r="E390" s="154">
        <v>0</v>
      </c>
      <c r="F390" s="100">
        <f>IF(E389=0,"",(G389/E389)/12*E389)</f>
        <v>0</v>
      </c>
      <c r="G390" s="97">
        <f>F390</f>
        <v>0</v>
      </c>
      <c r="H390" s="164"/>
      <c r="I390" s="116" t="s">
        <v>517</v>
      </c>
      <c r="J390" s="116" t="str">
        <f>VLOOKUP(I390,Presupuesto!$B$11:$C$565,2,0)</f>
        <v>AGUINALDO Y DECIMO CUARTO MES</v>
      </c>
      <c r="K390" s="98" t="str">
        <f t="shared" si="12"/>
        <v>Posgrado</v>
      </c>
      <c r="L390" s="98" t="s">
        <v>395</v>
      </c>
    </row>
    <row r="391" spans="3:12" ht="15.75" thickBot="1">
      <c r="C391" s="172" t="s">
        <v>59</v>
      </c>
      <c r="D391" s="163"/>
      <c r="E391" s="154">
        <v>0</v>
      </c>
      <c r="F391" s="117">
        <f>IF(E389&lt;6,"",((E389-6)/12)*(G389/E389))</f>
        <v>0</v>
      </c>
      <c r="G391" s="97">
        <f>F391</f>
        <v>0</v>
      </c>
      <c r="H391" s="164"/>
      <c r="I391" s="101" t="s">
        <v>520</v>
      </c>
      <c r="J391" s="101" t="str">
        <f>VLOOKUP(I391,Presupuesto!$B$11:$C$565,2,0)</f>
        <v>DECIMOCUARTO MES</v>
      </c>
      <c r="K391" s="98" t="str">
        <f t="shared" si="12"/>
        <v>Posgrado</v>
      </c>
      <c r="L391" s="98" t="s">
        <v>395</v>
      </c>
    </row>
    <row r="392" spans="3:12" ht="15.75" thickBot="1">
      <c r="C392" s="137" t="s">
        <v>488</v>
      </c>
      <c r="D392" s="199"/>
      <c r="E392" s="152">
        <v>12</v>
      </c>
      <c r="F392" s="298">
        <f>HLOOKUP($C392,$BZ$2:$CM$3,2,0)</f>
        <v>27792.79</v>
      </c>
      <c r="G392" s="113">
        <f>D392*E392*F392</f>
        <v>0</v>
      </c>
      <c r="H392" s="166"/>
      <c r="I392" s="114" t="s">
        <v>497</v>
      </c>
      <c r="J392" s="114" t="str">
        <f>VLOOKUP(I392,Presupuesto!$B$11:$C$565,2,0)</f>
        <v>SUELDOS Y SALARIOS PERMANENTES</v>
      </c>
      <c r="K392" s="98" t="str">
        <f t="shared" si="12"/>
        <v>Posgrado</v>
      </c>
      <c r="L392" s="98" t="s">
        <v>395</v>
      </c>
    </row>
    <row r="393" spans="3:12">
      <c r="C393" s="171" t="s">
        <v>58</v>
      </c>
      <c r="D393" s="163"/>
      <c r="E393" s="154">
        <v>0</v>
      </c>
      <c r="F393" s="100">
        <f>IF(E392=0,"",(G392/E392)/12*E392)</f>
        <v>0</v>
      </c>
      <c r="G393" s="97">
        <f>F393</f>
        <v>0</v>
      </c>
      <c r="H393" s="164"/>
      <c r="I393" s="116" t="s">
        <v>517</v>
      </c>
      <c r="J393" s="116" t="str">
        <f>VLOOKUP(I393,Presupuesto!$B$11:$C$565,2,0)</f>
        <v>AGUINALDO Y DECIMO CUARTO MES</v>
      </c>
      <c r="K393" s="98" t="str">
        <f t="shared" si="12"/>
        <v>Posgrado</v>
      </c>
      <c r="L393" s="98" t="s">
        <v>395</v>
      </c>
    </row>
    <row r="394" spans="3:12" ht="15.75" thickBot="1">
      <c r="C394" s="172" t="s">
        <v>59</v>
      </c>
      <c r="D394" s="163"/>
      <c r="E394" s="154">
        <v>0</v>
      </c>
      <c r="F394" s="117">
        <f>IF(E392&lt;6,"",((E392-6)/12)*(G392/E392))</f>
        <v>0</v>
      </c>
      <c r="G394" s="97">
        <f>F394</f>
        <v>0</v>
      </c>
      <c r="H394" s="164"/>
      <c r="I394" s="101" t="s">
        <v>520</v>
      </c>
      <c r="J394" s="101" t="str">
        <f>VLOOKUP(I394,Presupuesto!$B$11:$C$565,2,0)</f>
        <v>DECIMOCUARTO MES</v>
      </c>
      <c r="K394" s="98" t="str">
        <f t="shared" si="12"/>
        <v>Posgrado</v>
      </c>
      <c r="L394" s="98" t="s">
        <v>395</v>
      </c>
    </row>
    <row r="395" spans="3:12" ht="15.75" thickBot="1">
      <c r="C395" s="137" t="s">
        <v>489</v>
      </c>
      <c r="D395" s="199"/>
      <c r="E395" s="152">
        <v>12</v>
      </c>
      <c r="F395" s="298">
        <f>HLOOKUP($C395,$BZ$2:$CM$3,2,0)</f>
        <v>18859.39</v>
      </c>
      <c r="G395" s="113">
        <f>D395*E395*F395</f>
        <v>0</v>
      </c>
      <c r="H395" s="166"/>
      <c r="I395" s="114" t="s">
        <v>497</v>
      </c>
      <c r="J395" s="114" t="str">
        <f>VLOOKUP(I395,Presupuesto!$B$11:$C$565,2,0)</f>
        <v>SUELDOS Y SALARIOS PERMANENTES</v>
      </c>
      <c r="K395" s="98" t="str">
        <f t="shared" si="12"/>
        <v>Posgrado</v>
      </c>
      <c r="L395" s="98" t="s">
        <v>395</v>
      </c>
    </row>
    <row r="396" spans="3:12">
      <c r="C396" s="171" t="s">
        <v>58</v>
      </c>
      <c r="D396" s="163"/>
      <c r="E396" s="154">
        <v>0</v>
      </c>
      <c r="F396" s="100">
        <f>IF(E395=0,"",(G395/E395)/12*E395)</f>
        <v>0</v>
      </c>
      <c r="G396" s="97">
        <f>F396</f>
        <v>0</v>
      </c>
      <c r="H396" s="164"/>
      <c r="I396" s="116" t="s">
        <v>517</v>
      </c>
      <c r="J396" s="116" t="str">
        <f>VLOOKUP(I396,Presupuesto!$B$11:$C$565,2,0)</f>
        <v>AGUINALDO Y DECIMO CUARTO MES</v>
      </c>
      <c r="K396" s="98" t="str">
        <f t="shared" si="12"/>
        <v>Posgrado</v>
      </c>
      <c r="L396" s="98" t="s">
        <v>395</v>
      </c>
    </row>
    <row r="397" spans="3:12" ht="15.75" thickBot="1">
      <c r="C397" s="172" t="s">
        <v>59</v>
      </c>
      <c r="D397" s="163"/>
      <c r="E397" s="154">
        <v>0</v>
      </c>
      <c r="F397" s="117">
        <f>IF(E395&lt;6,"",((E395-6)/12)*(G395/E395))</f>
        <v>0</v>
      </c>
      <c r="G397" s="97">
        <f>F397</f>
        <v>0</v>
      </c>
      <c r="H397" s="164"/>
      <c r="I397" s="101" t="s">
        <v>520</v>
      </c>
      <c r="J397" s="101" t="str">
        <f>VLOOKUP(I397,Presupuesto!$B$11:$C$565,2,0)</f>
        <v>DECIMOCUARTO MES</v>
      </c>
      <c r="K397" s="98" t="str">
        <f t="shared" si="12"/>
        <v>Posgrado</v>
      </c>
      <c r="L397" s="98" t="s">
        <v>395</v>
      </c>
    </row>
    <row r="398" spans="3:12" ht="15.75" thickBot="1">
      <c r="C398" s="137" t="s">
        <v>490</v>
      </c>
      <c r="D398" s="199"/>
      <c r="E398" s="152">
        <v>12</v>
      </c>
      <c r="F398" s="298">
        <f>HLOOKUP($C398,$BZ$2:$CM$3,2,0)</f>
        <v>17866.8</v>
      </c>
      <c r="G398" s="113">
        <f>D398*E398*F398</f>
        <v>0</v>
      </c>
      <c r="H398" s="166"/>
      <c r="I398" s="114" t="s">
        <v>497</v>
      </c>
      <c r="J398" s="114" t="str">
        <f>VLOOKUP(I398,Presupuesto!$B$11:$C$565,2,0)</f>
        <v>SUELDOS Y SALARIOS PERMANENTES</v>
      </c>
      <c r="K398" s="98" t="str">
        <f t="shared" si="12"/>
        <v>Posgrado</v>
      </c>
      <c r="L398" s="98" t="s">
        <v>395</v>
      </c>
    </row>
    <row r="399" spans="3:12">
      <c r="C399" s="171" t="s">
        <v>58</v>
      </c>
      <c r="D399" s="163"/>
      <c r="E399" s="154">
        <v>0</v>
      </c>
      <c r="F399" s="100">
        <f>IF(E398=0,"",(G398/E398)/12*E398)</f>
        <v>0</v>
      </c>
      <c r="G399" s="97">
        <f>F399</f>
        <v>0</v>
      </c>
      <c r="H399" s="164"/>
      <c r="I399" s="116" t="s">
        <v>517</v>
      </c>
      <c r="J399" s="116" t="str">
        <f>VLOOKUP(I399,Presupuesto!$B$11:$C$565,2,0)</f>
        <v>AGUINALDO Y DECIMO CUARTO MES</v>
      </c>
      <c r="K399" s="98" t="str">
        <f t="shared" si="12"/>
        <v>Posgrado</v>
      </c>
      <c r="L399" s="98" t="s">
        <v>395</v>
      </c>
    </row>
    <row r="400" spans="3:12" ht="15.75" thickBot="1">
      <c r="C400" s="172" t="s">
        <v>59</v>
      </c>
      <c r="D400" s="163"/>
      <c r="E400" s="154">
        <v>0</v>
      </c>
      <c r="F400" s="117">
        <f>IF(E398&lt;6,"",((E398-6)/12)*(G398/E398))</f>
        <v>0</v>
      </c>
      <c r="G400" s="97">
        <f>F400</f>
        <v>0</v>
      </c>
      <c r="H400" s="164"/>
      <c r="I400" s="101" t="s">
        <v>520</v>
      </c>
      <c r="J400" s="101" t="str">
        <f>VLOOKUP(I400,Presupuesto!$B$11:$C$565,2,0)</f>
        <v>DECIMOCUARTO MES</v>
      </c>
      <c r="K400" s="98" t="str">
        <f t="shared" si="12"/>
        <v>Posgrado</v>
      </c>
      <c r="L400" s="98" t="s">
        <v>395</v>
      </c>
    </row>
    <row r="401" spans="3:12" ht="15.75" thickBot="1">
      <c r="C401" s="137" t="s">
        <v>491</v>
      </c>
      <c r="D401" s="199"/>
      <c r="E401" s="152">
        <v>12</v>
      </c>
      <c r="F401" s="298">
        <f>HLOOKUP($C401,$BZ$2:$CM$3,2,0)</f>
        <v>13896.4</v>
      </c>
      <c r="G401" s="113">
        <f>D401*E401*F401</f>
        <v>0</v>
      </c>
      <c r="H401" s="166"/>
      <c r="I401" s="114" t="s">
        <v>497</v>
      </c>
      <c r="J401" s="114" t="str">
        <f>VLOOKUP(I401,Presupuesto!$B$11:$C$565,2,0)</f>
        <v>SUELDOS Y SALARIOS PERMANENTES</v>
      </c>
      <c r="K401" s="98" t="str">
        <f t="shared" si="12"/>
        <v>Posgrado</v>
      </c>
      <c r="L401" s="98" t="s">
        <v>395</v>
      </c>
    </row>
    <row r="402" spans="3:12">
      <c r="C402" s="171" t="s">
        <v>58</v>
      </c>
      <c r="D402" s="163"/>
      <c r="E402" s="154">
        <v>0</v>
      </c>
      <c r="F402" s="100">
        <f>IF(E401=0,"",(G401/E401)/12*E401)</f>
        <v>0</v>
      </c>
      <c r="G402" s="97">
        <f>F402</f>
        <v>0</v>
      </c>
      <c r="H402" s="164"/>
      <c r="I402" s="116" t="s">
        <v>517</v>
      </c>
      <c r="J402" s="116" t="str">
        <f>VLOOKUP(I402,Presupuesto!$B$11:$C$565,2,0)</f>
        <v>AGUINALDO Y DECIMO CUARTO MES</v>
      </c>
      <c r="K402" s="98" t="str">
        <f t="shared" si="12"/>
        <v>Posgrado</v>
      </c>
      <c r="L402" s="98" t="s">
        <v>395</v>
      </c>
    </row>
    <row r="403" spans="3:12" ht="15.75" thickBot="1">
      <c r="C403" s="172" t="s">
        <v>59</v>
      </c>
      <c r="D403" s="163"/>
      <c r="E403" s="154">
        <v>0</v>
      </c>
      <c r="F403" s="117">
        <f>IF(E401&lt;6,"",((E401-6)/12)*(G401/E401))</f>
        <v>0</v>
      </c>
      <c r="G403" s="97">
        <f>F403</f>
        <v>0</v>
      </c>
      <c r="H403" s="164"/>
      <c r="I403" s="101" t="s">
        <v>520</v>
      </c>
      <c r="J403" s="101" t="str">
        <f>VLOOKUP(I403,Presupuesto!$B$11:$C$565,2,0)</f>
        <v>DECIMOCUARTO MES</v>
      </c>
      <c r="K403" s="98" t="str">
        <f t="shared" si="12"/>
        <v>Posgrado</v>
      </c>
      <c r="L403" s="98" t="s">
        <v>395</v>
      </c>
    </row>
    <row r="404" spans="3:12" ht="15.75" thickBot="1">
      <c r="C404" s="137" t="s">
        <v>492</v>
      </c>
      <c r="D404" s="199"/>
      <c r="E404" s="152">
        <v>12</v>
      </c>
      <c r="F404" s="298">
        <f>HLOOKUP($C404,$BZ$2:$CM$3,2,0)</f>
        <v>15004.09</v>
      </c>
      <c r="G404" s="113">
        <f>D404*E404*F404</f>
        <v>0</v>
      </c>
      <c r="H404" s="166"/>
      <c r="I404" s="114" t="s">
        <v>497</v>
      </c>
      <c r="J404" s="114" t="str">
        <f>VLOOKUP(I404,Presupuesto!$B$11:$C$565,2,0)</f>
        <v>SUELDOS Y SALARIOS PERMANENTES</v>
      </c>
      <c r="K404" s="98" t="str">
        <f t="shared" si="12"/>
        <v>Posgrado</v>
      </c>
      <c r="L404" s="98" t="s">
        <v>395</v>
      </c>
    </row>
    <row r="405" spans="3:12">
      <c r="C405" s="171" t="s">
        <v>58</v>
      </c>
      <c r="D405" s="163"/>
      <c r="E405" s="154">
        <v>0</v>
      </c>
      <c r="F405" s="100">
        <f>IF(E404=0,"",(G404/E404)/12*E404)</f>
        <v>0</v>
      </c>
      <c r="G405" s="97">
        <f>F405</f>
        <v>0</v>
      </c>
      <c r="H405" s="164"/>
      <c r="I405" s="116" t="s">
        <v>517</v>
      </c>
      <c r="J405" s="116" t="str">
        <f>VLOOKUP(I405,Presupuesto!$B$11:$C$565,2,0)</f>
        <v>AGUINALDO Y DECIMO CUARTO MES</v>
      </c>
      <c r="K405" s="98" t="str">
        <f t="shared" si="12"/>
        <v>Posgrado</v>
      </c>
      <c r="L405" s="98" t="s">
        <v>395</v>
      </c>
    </row>
    <row r="406" spans="3:12" ht="15.75" thickBot="1">
      <c r="C406" s="172" t="s">
        <v>59</v>
      </c>
      <c r="D406" s="163"/>
      <c r="E406" s="154">
        <v>0</v>
      </c>
      <c r="F406" s="117">
        <f>IF(E404&lt;6,"",((E404-6)/12)*(G404/E404))</f>
        <v>0</v>
      </c>
      <c r="G406" s="97">
        <f>F406</f>
        <v>0</v>
      </c>
      <c r="H406" s="164"/>
      <c r="I406" s="101" t="s">
        <v>520</v>
      </c>
      <c r="J406" s="101" t="str">
        <f>VLOOKUP(I406,Presupuesto!$B$11:$C$565,2,0)</f>
        <v>DECIMOCUARTO MES</v>
      </c>
      <c r="K406" s="98" t="str">
        <f t="shared" si="12"/>
        <v>Posgrado</v>
      </c>
      <c r="L406" s="98" t="s">
        <v>395</v>
      </c>
    </row>
    <row r="407" spans="3:12" ht="15.75" thickBot="1">
      <c r="C407" s="137" t="s">
        <v>493</v>
      </c>
      <c r="D407" s="199"/>
      <c r="E407" s="152">
        <v>12</v>
      </c>
      <c r="F407" s="298">
        <f>HLOOKUP($C407,$BZ$2:$CM$3,2,0)</f>
        <v>13238.9</v>
      </c>
      <c r="G407" s="113">
        <f>D407*E407*F407</f>
        <v>0</v>
      </c>
      <c r="H407" s="166"/>
      <c r="I407" s="114" t="s">
        <v>497</v>
      </c>
      <c r="J407" s="114" t="str">
        <f>VLOOKUP(I407,Presupuesto!$B$11:$C$565,2,0)</f>
        <v>SUELDOS Y SALARIOS PERMANENTES</v>
      </c>
      <c r="K407" s="98" t="str">
        <f t="shared" si="12"/>
        <v>Posgrado</v>
      </c>
      <c r="L407" s="98" t="s">
        <v>395</v>
      </c>
    </row>
    <row r="408" spans="3:12">
      <c r="C408" s="171" t="s">
        <v>58</v>
      </c>
      <c r="D408" s="163"/>
      <c r="E408" s="154">
        <v>0</v>
      </c>
      <c r="F408" s="100">
        <f>IF(E407=0,"",(G407/E407)/12*E407)</f>
        <v>0</v>
      </c>
      <c r="G408" s="97">
        <f>F408</f>
        <v>0</v>
      </c>
      <c r="H408" s="164"/>
      <c r="I408" s="116" t="s">
        <v>517</v>
      </c>
      <c r="J408" s="116" t="str">
        <f>VLOOKUP(I408,Presupuesto!$B$11:$C$565,2,0)</f>
        <v>AGUINALDO Y DECIMO CUARTO MES</v>
      </c>
      <c r="K408" s="98" t="str">
        <f t="shared" si="12"/>
        <v>Posgrado</v>
      </c>
      <c r="L408" s="98" t="s">
        <v>395</v>
      </c>
    </row>
    <row r="409" spans="3:12" ht="15.75" thickBot="1">
      <c r="C409" s="172" t="s">
        <v>59</v>
      </c>
      <c r="D409" s="163"/>
      <c r="E409" s="154">
        <v>0</v>
      </c>
      <c r="F409" s="117">
        <f>IF(E407&lt;6,"",((E407-6)/12)*(G407/E407))</f>
        <v>0</v>
      </c>
      <c r="G409" s="97">
        <f>F409</f>
        <v>0</v>
      </c>
      <c r="H409" s="164"/>
      <c r="I409" s="101" t="s">
        <v>520</v>
      </c>
      <c r="J409" s="101" t="str">
        <f>VLOOKUP(I409,Presupuesto!$B$11:$C$565,2,0)</f>
        <v>DECIMOCUARTO MES</v>
      </c>
      <c r="K409" s="98" t="str">
        <f t="shared" si="12"/>
        <v>Posgrado</v>
      </c>
      <c r="L409" s="98" t="s">
        <v>395</v>
      </c>
    </row>
    <row r="410" spans="3:12" ht="15.75" thickBot="1">
      <c r="C410" s="137" t="s">
        <v>494</v>
      </c>
      <c r="D410" s="199"/>
      <c r="E410" s="152">
        <v>12</v>
      </c>
      <c r="F410" s="298">
        <f>HLOOKUP($C410,$BZ$2:$CM$3,2,0)</f>
        <v>12356.31</v>
      </c>
      <c r="G410" s="113">
        <f>D410*E410*F410</f>
        <v>0</v>
      </c>
      <c r="H410" s="166"/>
      <c r="I410" s="114" t="s">
        <v>497</v>
      </c>
      <c r="J410" s="114" t="str">
        <f>VLOOKUP(I410,Presupuesto!$B$11:$C$565,2,0)</f>
        <v>SUELDOS Y SALARIOS PERMANENTES</v>
      </c>
      <c r="K410" s="98" t="str">
        <f t="shared" ref="K410:K427" si="13">$K$377</f>
        <v>Posgrado</v>
      </c>
      <c r="L410" s="98" t="s">
        <v>395</v>
      </c>
    </row>
    <row r="411" spans="3:12">
      <c r="C411" s="171" t="s">
        <v>58</v>
      </c>
      <c r="D411" s="163"/>
      <c r="E411" s="154">
        <v>0</v>
      </c>
      <c r="F411" s="100">
        <f>IF(E410=0,"",(G410/E410)/12*E410)</f>
        <v>0</v>
      </c>
      <c r="G411" s="97">
        <f>F411</f>
        <v>0</v>
      </c>
      <c r="H411" s="164"/>
      <c r="I411" s="116" t="s">
        <v>517</v>
      </c>
      <c r="J411" s="116" t="str">
        <f>VLOOKUP(I411,Presupuesto!$B$11:$C$565,2,0)</f>
        <v>AGUINALDO Y DECIMO CUARTO MES</v>
      </c>
      <c r="K411" s="98" t="str">
        <f t="shared" si="13"/>
        <v>Posgrado</v>
      </c>
      <c r="L411" s="98" t="s">
        <v>395</v>
      </c>
    </row>
    <row r="412" spans="3:12" ht="15.75" thickBot="1">
      <c r="C412" s="172" t="s">
        <v>59</v>
      </c>
      <c r="D412" s="163"/>
      <c r="E412" s="154">
        <v>0</v>
      </c>
      <c r="F412" s="117">
        <f>IF(E410&lt;6,"",((E410-6)/12)*(G410/E410))</f>
        <v>0</v>
      </c>
      <c r="G412" s="97">
        <f>F412</f>
        <v>0</v>
      </c>
      <c r="H412" s="164"/>
      <c r="I412" s="101" t="s">
        <v>520</v>
      </c>
      <c r="J412" s="101" t="str">
        <f>VLOOKUP(I412,Presupuesto!$B$11:$C$565,2,0)</f>
        <v>DECIMOCUARTO MES</v>
      </c>
      <c r="K412" s="98" t="str">
        <f t="shared" si="13"/>
        <v>Posgrado</v>
      </c>
      <c r="L412" s="98" t="s">
        <v>395</v>
      </c>
    </row>
    <row r="413" spans="3:12" ht="15.75" thickBot="1">
      <c r="C413" s="137" t="s">
        <v>495</v>
      </c>
      <c r="D413" s="199"/>
      <c r="E413" s="152">
        <v>12</v>
      </c>
      <c r="F413" s="298">
        <f>HLOOKUP($C413,$BZ$2:$CM$3,2,0)</f>
        <v>463.22</v>
      </c>
      <c r="G413" s="113">
        <f>D413*E413*F413</f>
        <v>0</v>
      </c>
      <c r="H413" s="166"/>
      <c r="I413" s="114" t="s">
        <v>497</v>
      </c>
      <c r="J413" s="114" t="str">
        <f>VLOOKUP(I413,Presupuesto!$B$11:$C$565,2,0)</f>
        <v>SUELDOS Y SALARIOS PERMANENTES</v>
      </c>
      <c r="K413" s="98" t="str">
        <f t="shared" si="13"/>
        <v>Posgrado</v>
      </c>
      <c r="L413" s="98" t="s">
        <v>395</v>
      </c>
    </row>
    <row r="414" spans="3:12">
      <c r="C414" s="171" t="s">
        <v>58</v>
      </c>
      <c r="D414" s="163"/>
      <c r="E414" s="154">
        <v>0</v>
      </c>
      <c r="F414" s="100">
        <f>IF(E413=0,"",(G413/E413)/12*E413)</f>
        <v>0</v>
      </c>
      <c r="G414" s="97">
        <f>F414</f>
        <v>0</v>
      </c>
      <c r="H414" s="164"/>
      <c r="I414" s="116" t="s">
        <v>517</v>
      </c>
      <c r="J414" s="116" t="str">
        <f>VLOOKUP(I414,Presupuesto!$B$11:$C$565,2,0)</f>
        <v>AGUINALDO Y DECIMO CUARTO MES</v>
      </c>
      <c r="K414" s="98" t="str">
        <f t="shared" si="13"/>
        <v>Posgrado</v>
      </c>
      <c r="L414" s="98" t="s">
        <v>395</v>
      </c>
    </row>
    <row r="415" spans="3:12" ht="15.75" thickBot="1">
      <c r="C415" s="172" t="s">
        <v>59</v>
      </c>
      <c r="D415" s="163"/>
      <c r="E415" s="154">
        <v>0</v>
      </c>
      <c r="F415" s="117">
        <f>IF(E413&lt;6,"",((E413-6)/12)*(G413/E413))</f>
        <v>0</v>
      </c>
      <c r="G415" s="97">
        <f>F415</f>
        <v>0</v>
      </c>
      <c r="H415" s="164"/>
      <c r="I415" s="101" t="s">
        <v>520</v>
      </c>
      <c r="J415" s="101" t="str">
        <f>VLOOKUP(I415,Presupuesto!$B$11:$C$565,2,0)</f>
        <v>DECIMOCUARTO MES</v>
      </c>
      <c r="K415" s="98" t="str">
        <f t="shared" si="13"/>
        <v>Posgrado</v>
      </c>
      <c r="L415" s="98" t="s">
        <v>395</v>
      </c>
    </row>
    <row r="416" spans="3:12" ht="15.75" thickBot="1">
      <c r="C416" s="137" t="s">
        <v>496</v>
      </c>
      <c r="D416" s="199"/>
      <c r="E416" s="152">
        <v>12</v>
      </c>
      <c r="F416" s="298">
        <f>HLOOKUP($C416,$BZ$2:$CM$3,2,0)</f>
        <v>2007.3</v>
      </c>
      <c r="G416" s="113">
        <f>D416*E416*F416</f>
        <v>0</v>
      </c>
      <c r="H416" s="166"/>
      <c r="I416" s="114" t="s">
        <v>497</v>
      </c>
      <c r="J416" s="114" t="str">
        <f>VLOOKUP(I416,Presupuesto!$B$11:$C$565,2,0)</f>
        <v>SUELDOS Y SALARIOS PERMANENTES</v>
      </c>
      <c r="K416" s="98" t="str">
        <f t="shared" si="13"/>
        <v>Posgrado</v>
      </c>
      <c r="L416" s="98" t="s">
        <v>395</v>
      </c>
    </row>
    <row r="417" spans="3:12">
      <c r="C417" s="171" t="s">
        <v>58</v>
      </c>
      <c r="D417" s="163"/>
      <c r="E417" s="154">
        <v>0</v>
      </c>
      <c r="F417" s="100">
        <f>IF(E416=0,"",(G416/E416)/12*E416)</f>
        <v>0</v>
      </c>
      <c r="G417" s="97">
        <f>F417</f>
        <v>0</v>
      </c>
      <c r="H417" s="164"/>
      <c r="I417" s="116" t="s">
        <v>517</v>
      </c>
      <c r="J417" s="116" t="str">
        <f>VLOOKUP(I417,Presupuesto!$B$11:$C$565,2,0)</f>
        <v>AGUINALDO Y DECIMO CUARTO MES</v>
      </c>
      <c r="K417" s="98" t="str">
        <f t="shared" si="13"/>
        <v>Posgrado</v>
      </c>
      <c r="L417" s="98" t="s">
        <v>395</v>
      </c>
    </row>
    <row r="418" spans="3:12" ht="15.75" thickBot="1">
      <c r="C418" s="172" t="s">
        <v>59</v>
      </c>
      <c r="D418" s="163"/>
      <c r="E418" s="154">
        <v>0</v>
      </c>
      <c r="F418" s="117">
        <f>IF(E416&lt;6,"",((E416-6)/12)*(G416/E416))</f>
        <v>0</v>
      </c>
      <c r="G418" s="97">
        <f>F418</f>
        <v>0</v>
      </c>
      <c r="H418" s="164"/>
      <c r="I418" s="101" t="s">
        <v>520</v>
      </c>
      <c r="J418" s="101" t="str">
        <f>VLOOKUP(I418,Presupuesto!$B$11:$C$565,2,0)</f>
        <v>DECIMOCUARTO MES</v>
      </c>
      <c r="K418" s="98" t="str">
        <f t="shared" si="13"/>
        <v>Posgrado</v>
      </c>
      <c r="L418" s="98" t="s">
        <v>395</v>
      </c>
    </row>
    <row r="419" spans="3:12" ht="15.75" thickBot="1">
      <c r="C419" s="140" t="s">
        <v>83</v>
      </c>
      <c r="D419" s="199"/>
      <c r="E419" s="152">
        <v>12</v>
      </c>
      <c r="F419" s="139">
        <v>30000</v>
      </c>
      <c r="G419" s="113">
        <f>D419*E419*F419</f>
        <v>0</v>
      </c>
      <c r="H419" s="166"/>
      <c r="I419" s="114" t="s">
        <v>565</v>
      </c>
      <c r="J419" s="114" t="str">
        <f>VLOOKUP(I419,Presupuesto!$B$11:$C$565,2,0)</f>
        <v>CONTRATOS ESPECIALES</v>
      </c>
      <c r="K419" s="98" t="str">
        <f t="shared" si="13"/>
        <v>Posgrado</v>
      </c>
      <c r="L419" s="98" t="s">
        <v>395</v>
      </c>
    </row>
    <row r="420" spans="3:12">
      <c r="C420" s="171" t="s">
        <v>58</v>
      </c>
      <c r="D420" s="163"/>
      <c r="E420" s="154">
        <v>0</v>
      </c>
      <c r="F420" s="117">
        <f>IF(E419=0,"",(G419/E419)/12*E419)</f>
        <v>0</v>
      </c>
      <c r="G420" s="97">
        <f>F420</f>
        <v>0</v>
      </c>
      <c r="H420" s="164"/>
      <c r="I420" s="101" t="s">
        <v>565</v>
      </c>
      <c r="J420" s="101" t="str">
        <f>VLOOKUP(I420,Presupuesto!$B$11:$C$565,2,0)</f>
        <v>CONTRATOS ESPECIALES</v>
      </c>
      <c r="K420" s="98" t="str">
        <f t="shared" si="13"/>
        <v>Posgrado</v>
      </c>
      <c r="L420" s="98" t="s">
        <v>394</v>
      </c>
    </row>
    <row r="421" spans="3:12" ht="15.75" thickBot="1">
      <c r="C421" s="172" t="s">
        <v>59</v>
      </c>
      <c r="D421" s="163"/>
      <c r="E421" s="154">
        <v>0</v>
      </c>
      <c r="F421" s="100">
        <f>IF(E419&lt;6,"",((E419-6)/12)*(G419/E419))</f>
        <v>0</v>
      </c>
      <c r="G421" s="97">
        <f>F421</f>
        <v>0</v>
      </c>
      <c r="H421" s="164"/>
      <c r="I421" s="101" t="s">
        <v>565</v>
      </c>
      <c r="J421" s="101" t="str">
        <f>VLOOKUP(I421,Presupuesto!$B$11:$C$565,2,0)</f>
        <v>CONTRATOS ESPECIALES</v>
      </c>
      <c r="K421" s="98" t="str">
        <f t="shared" si="13"/>
        <v>Posgrado</v>
      </c>
      <c r="L421" s="98" t="s">
        <v>399</v>
      </c>
    </row>
    <row r="422" spans="3:12" ht="15.75" thickBot="1">
      <c r="C422" s="140" t="s">
        <v>60</v>
      </c>
      <c r="D422" s="199"/>
      <c r="E422" s="152">
        <v>12</v>
      </c>
      <c r="F422" s="118">
        <v>30000</v>
      </c>
      <c r="G422" s="113">
        <f>D422*E422*F422</f>
        <v>0</v>
      </c>
      <c r="H422" s="166"/>
      <c r="I422" s="114" t="s">
        <v>706</v>
      </c>
      <c r="J422" s="114" t="str">
        <f>VLOOKUP(I422,Presupuesto!$B$11:$C$565,2,0)</f>
        <v>OTROS SERVICIOS TECNICOS Y PROFESIONALES</v>
      </c>
      <c r="K422" s="98" t="str">
        <f t="shared" si="13"/>
        <v>Posgrado</v>
      </c>
      <c r="L422" s="98" t="s">
        <v>394</v>
      </c>
    </row>
    <row r="423" spans="3:12">
      <c r="C423" s="171" t="s">
        <v>58</v>
      </c>
      <c r="D423" s="163"/>
      <c r="E423" s="154">
        <v>0</v>
      </c>
      <c r="F423" s="100">
        <v>0</v>
      </c>
      <c r="G423" s="97">
        <f>F423</f>
        <v>0</v>
      </c>
      <c r="H423" s="164"/>
      <c r="I423" s="101" t="s">
        <v>706</v>
      </c>
      <c r="J423" s="101" t="str">
        <f>VLOOKUP(I423,Presupuesto!$B$11:$C$565,2,0)</f>
        <v>OTROS SERVICIOS TECNICOS Y PROFESIONALES</v>
      </c>
      <c r="K423" s="98" t="str">
        <f t="shared" si="13"/>
        <v>Posgrado</v>
      </c>
      <c r="L423" s="98" t="s">
        <v>394</v>
      </c>
    </row>
    <row r="424" spans="3:12" ht="15.75" thickBot="1">
      <c r="C424" s="172" t="s">
        <v>59</v>
      </c>
      <c r="D424" s="163"/>
      <c r="E424" s="154">
        <v>0</v>
      </c>
      <c r="F424" s="100">
        <v>0</v>
      </c>
      <c r="G424" s="97">
        <f>F424</f>
        <v>0</v>
      </c>
      <c r="H424" s="164"/>
      <c r="I424" s="101" t="s">
        <v>706</v>
      </c>
      <c r="J424" s="101" t="str">
        <f>VLOOKUP(I424,Presupuesto!$B$11:$C$565,2,0)</f>
        <v>OTROS SERVICIOS TECNICOS Y PROFESIONALES</v>
      </c>
      <c r="K424" s="98" t="str">
        <f t="shared" si="13"/>
        <v>Posgrado</v>
      </c>
      <c r="L424" s="98" t="s">
        <v>394</v>
      </c>
    </row>
    <row r="425" spans="3:12" ht="15.75" thickBot="1">
      <c r="C425" s="140" t="s">
        <v>61</v>
      </c>
      <c r="D425" s="199"/>
      <c r="E425" s="152">
        <v>12</v>
      </c>
      <c r="F425" s="118">
        <v>30000</v>
      </c>
      <c r="G425" s="113">
        <f>D425*E425*F425</f>
        <v>0</v>
      </c>
      <c r="H425" s="166"/>
      <c r="I425" s="114" t="s">
        <v>497</v>
      </c>
      <c r="J425" s="114" t="str">
        <f>VLOOKUP(I425,Presupuesto!$B$11:$C$565,2,0)</f>
        <v>SUELDOS Y SALARIOS PERMANENTES</v>
      </c>
      <c r="K425" s="98" t="str">
        <f t="shared" si="13"/>
        <v>Posgrado</v>
      </c>
      <c r="L425" s="98" t="s">
        <v>394</v>
      </c>
    </row>
    <row r="426" spans="3:12">
      <c r="C426" s="171" t="s">
        <v>58</v>
      </c>
      <c r="D426" s="169"/>
      <c r="E426" s="131">
        <v>0</v>
      </c>
      <c r="F426" s="119">
        <f>IF(E425=0,"",(G425/E425)/12*E425)</f>
        <v>0</v>
      </c>
      <c r="G426" s="120">
        <f>F426</f>
        <v>0</v>
      </c>
      <c r="H426" s="164"/>
      <c r="I426" s="101" t="s">
        <v>517</v>
      </c>
      <c r="J426" s="101" t="str">
        <f>VLOOKUP(I426,Presupuesto!$B$11:$C$565,2,0)</f>
        <v>AGUINALDO Y DECIMO CUARTO MES</v>
      </c>
      <c r="K426" s="98" t="str">
        <f t="shared" si="13"/>
        <v>Posgrado</v>
      </c>
      <c r="L426" s="98" t="s">
        <v>394</v>
      </c>
    </row>
    <row r="427" spans="3:12" ht="15.75" thickBot="1">
      <c r="C427" s="173" t="s">
        <v>59</v>
      </c>
      <c r="D427" s="162"/>
      <c r="E427" s="132">
        <v>0</v>
      </c>
      <c r="F427" s="105">
        <f>IF(E425&lt;6,"",((E425-6)/12)*(G425/E425))</f>
        <v>0</v>
      </c>
      <c r="G427" s="105">
        <f>F427</f>
        <v>0</v>
      </c>
      <c r="H427" s="162"/>
      <c r="I427" s="106" t="s">
        <v>520</v>
      </c>
      <c r="J427" s="124" t="str">
        <f>VLOOKUP(I427,Presupuesto!$B$11:$C$565,2,0)</f>
        <v>DECIMOCUARTO MES</v>
      </c>
      <c r="K427" s="106" t="str">
        <f t="shared" si="13"/>
        <v>Posgrado</v>
      </c>
      <c r="L427" s="124" t="s">
        <v>394</v>
      </c>
    </row>
    <row r="429" spans="3:12" ht="15.75" thickBot="1">
      <c r="K429" s="153"/>
    </row>
    <row r="430" spans="3:12" ht="15.75" thickBot="1">
      <c r="C430" s="69" t="s">
        <v>43</v>
      </c>
      <c r="D430" s="30">
        <f>SUM(G437:G487)</f>
        <v>0</v>
      </c>
      <c r="E430" s="93"/>
      <c r="F430" s="93"/>
      <c r="G430" s="93"/>
      <c r="H430" s="76"/>
      <c r="I430" s="76"/>
      <c r="J430" s="76"/>
      <c r="K430" s="153"/>
    </row>
    <row r="431" spans="3:12">
      <c r="D431" s="31"/>
      <c r="E431" s="93"/>
      <c r="F431" s="93"/>
      <c r="G431" s="93"/>
      <c r="H431" s="76"/>
      <c r="I431" s="76"/>
      <c r="J431" s="76"/>
      <c r="K431" s="153"/>
    </row>
    <row r="432" spans="3:12">
      <c r="D432" s="31"/>
      <c r="E432" s="93"/>
      <c r="F432" s="93"/>
      <c r="G432" s="93"/>
      <c r="H432" s="76"/>
      <c r="I432" s="76"/>
      <c r="J432" s="76"/>
      <c r="K432" s="153"/>
    </row>
    <row r="433" spans="3:12" ht="15.75">
      <c r="C433" s="202" t="s">
        <v>392</v>
      </c>
      <c r="D433" s="351"/>
      <c r="E433" s="93"/>
      <c r="F433" s="93"/>
      <c r="G433" s="93"/>
      <c r="H433" s="76"/>
      <c r="I433" s="76"/>
      <c r="J433" s="76"/>
      <c r="K433" s="153"/>
    </row>
    <row r="434" spans="3:12" ht="18.75">
      <c r="C434" s="208"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c r="C435" s="177"/>
      <c r="D435" s="31"/>
      <c r="E435" s="93"/>
      <c r="F435" s="93"/>
      <c r="G435" s="93"/>
      <c r="H435" s="76"/>
      <c r="I435" s="76"/>
      <c r="J435" s="76"/>
      <c r="K435" s="153"/>
    </row>
    <row r="436" spans="3:12" ht="30.75" thickBot="1">
      <c r="C436" s="134" t="s">
        <v>44</v>
      </c>
      <c r="D436" s="138" t="s">
        <v>55</v>
      </c>
      <c r="E436" s="170" t="s">
        <v>56</v>
      </c>
      <c r="F436" s="138" t="s">
        <v>57</v>
      </c>
      <c r="G436" s="135" t="s">
        <v>27</v>
      </c>
      <c r="H436" s="133" t="s">
        <v>131</v>
      </c>
      <c r="I436" s="136" t="s">
        <v>46</v>
      </c>
      <c r="J436" s="136" t="s">
        <v>132</v>
      </c>
      <c r="K436" s="136" t="s">
        <v>410</v>
      </c>
      <c r="L436" s="136" t="s">
        <v>411</v>
      </c>
    </row>
    <row r="437" spans="3:12" ht="15.75" thickBot="1">
      <c r="C437" s="137" t="s">
        <v>483</v>
      </c>
      <c r="D437" s="199"/>
      <c r="E437" s="152">
        <v>12</v>
      </c>
      <c r="F437" s="298">
        <f>HLOOKUP($C437,$BZ$2:$CM$3,2,0)</f>
        <v>43674.39</v>
      </c>
      <c r="G437" s="113">
        <f>D437*E437*F437</f>
        <v>0</v>
      </c>
      <c r="H437" s="166"/>
      <c r="I437" s="114" t="s">
        <v>497</v>
      </c>
      <c r="J437" s="114" t="str">
        <f>VLOOKUP(I437,Presupuesto!$B$11:$C$565,2,0)</f>
        <v>SUELDOS Y SALARIOS PERMANENTES</v>
      </c>
      <c r="K437" s="216" t="s">
        <v>1449</v>
      </c>
      <c r="L437" s="98" t="s">
        <v>394</v>
      </c>
    </row>
    <row r="438" spans="3:12">
      <c r="C438" s="171" t="s">
        <v>58</v>
      </c>
      <c r="D438" s="163"/>
      <c r="E438" s="154">
        <v>0</v>
      </c>
      <c r="F438" s="100">
        <f>IF(E437=0,"",(G437/E437)/12*E437)</f>
        <v>0</v>
      </c>
      <c r="G438" s="97">
        <f>F438</f>
        <v>0</v>
      </c>
      <c r="H438" s="164"/>
      <c r="I438" s="116" t="s">
        <v>517</v>
      </c>
      <c r="J438" s="116" t="str">
        <f>VLOOKUP(I438,Presupuesto!$B$11:$C$565,2,0)</f>
        <v>AGUINALDO Y DECIMO CUARTO MES</v>
      </c>
      <c r="K438" s="98" t="str">
        <f t="shared" ref="K438:K469" si="14">$K$437</f>
        <v>Posgrado</v>
      </c>
      <c r="L438" s="98" t="s">
        <v>412</v>
      </c>
    </row>
    <row r="439" spans="3:12" ht="15.75" thickBot="1">
      <c r="C439" s="172" t="s">
        <v>59</v>
      </c>
      <c r="D439" s="163"/>
      <c r="E439" s="154">
        <v>0</v>
      </c>
      <c r="F439" s="117">
        <f>IF(E437&lt;6,"",((E437-6)/12)*(G437/E437))</f>
        <v>0</v>
      </c>
      <c r="G439" s="97">
        <f>F439</f>
        <v>0</v>
      </c>
      <c r="H439" s="164"/>
      <c r="I439" s="101" t="s">
        <v>520</v>
      </c>
      <c r="J439" s="101" t="str">
        <f>VLOOKUP(I439,Presupuesto!$B$11:$C$565,2,0)</f>
        <v>DECIMOCUARTO MES</v>
      </c>
      <c r="K439" s="98" t="str">
        <f t="shared" si="14"/>
        <v>Posgrado</v>
      </c>
      <c r="L439" s="98" t="s">
        <v>395</v>
      </c>
    </row>
    <row r="440" spans="3:12" ht="15.75" thickBot="1">
      <c r="C440" s="137" t="s">
        <v>484</v>
      </c>
      <c r="D440" s="199"/>
      <c r="E440" s="152">
        <v>12</v>
      </c>
      <c r="F440" s="298">
        <f>HLOOKUP($C440,$BZ$2:$CM$3,2,0)</f>
        <v>39703.99</v>
      </c>
      <c r="G440" s="113">
        <f>D440*E440*F440</f>
        <v>0</v>
      </c>
      <c r="H440" s="166"/>
      <c r="I440" s="114" t="s">
        <v>497</v>
      </c>
      <c r="J440" s="114" t="str">
        <f>VLOOKUP(I440,Presupuesto!$B$11:$C$565,2,0)</f>
        <v>SUELDOS Y SALARIOS PERMANENTES</v>
      </c>
      <c r="K440" s="98" t="str">
        <f t="shared" si="14"/>
        <v>Posgrado</v>
      </c>
      <c r="L440" s="98" t="s">
        <v>395</v>
      </c>
    </row>
    <row r="441" spans="3:12">
      <c r="C441" s="171" t="s">
        <v>58</v>
      </c>
      <c r="D441" s="163"/>
      <c r="E441" s="154">
        <v>0</v>
      </c>
      <c r="F441" s="100">
        <f>IF(E440=0,"",(G440/E440)/12*E440)</f>
        <v>0</v>
      </c>
      <c r="G441" s="97">
        <f>F441</f>
        <v>0</v>
      </c>
      <c r="H441" s="164"/>
      <c r="I441" s="116" t="s">
        <v>517</v>
      </c>
      <c r="J441" s="116" t="str">
        <f>VLOOKUP(I441,Presupuesto!$B$11:$C$565,2,0)</f>
        <v>AGUINALDO Y DECIMO CUARTO MES</v>
      </c>
      <c r="K441" s="98" t="str">
        <f t="shared" si="14"/>
        <v>Posgrado</v>
      </c>
      <c r="L441" s="98" t="s">
        <v>395</v>
      </c>
    </row>
    <row r="442" spans="3:12" ht="15.75" thickBot="1">
      <c r="C442" s="172" t="s">
        <v>59</v>
      </c>
      <c r="D442" s="163"/>
      <c r="E442" s="154">
        <v>0</v>
      </c>
      <c r="F442" s="117">
        <f>IF(E440&lt;6,"",((E440-6)/12)*(G440/E440))</f>
        <v>0</v>
      </c>
      <c r="G442" s="97">
        <f>F442</f>
        <v>0</v>
      </c>
      <c r="H442" s="164"/>
      <c r="I442" s="101" t="s">
        <v>520</v>
      </c>
      <c r="J442" s="101" t="str">
        <f>VLOOKUP(I442,Presupuesto!$B$11:$C$565,2,0)</f>
        <v>DECIMOCUARTO MES</v>
      </c>
      <c r="K442" s="98" t="str">
        <f t="shared" si="14"/>
        <v>Posgrado</v>
      </c>
      <c r="L442" s="98" t="s">
        <v>395</v>
      </c>
    </row>
    <row r="443" spans="3:12" ht="15.75" thickBot="1">
      <c r="C443" s="137" t="s">
        <v>485</v>
      </c>
      <c r="D443" s="199"/>
      <c r="E443" s="152">
        <v>12</v>
      </c>
      <c r="F443" s="298">
        <f>HLOOKUP($C443,$BZ$2:$CM$3,2,0)</f>
        <v>35733.589999999997</v>
      </c>
      <c r="G443" s="113">
        <f>D443*E443*F443</f>
        <v>0</v>
      </c>
      <c r="H443" s="166"/>
      <c r="I443" s="114" t="s">
        <v>497</v>
      </c>
      <c r="J443" s="114" t="str">
        <f>VLOOKUP(I443,Presupuesto!$B$11:$C$565,2,0)</f>
        <v>SUELDOS Y SALARIOS PERMANENTES</v>
      </c>
      <c r="K443" s="98" t="str">
        <f t="shared" si="14"/>
        <v>Posgrado</v>
      </c>
      <c r="L443" s="98" t="s">
        <v>395</v>
      </c>
    </row>
    <row r="444" spans="3:12">
      <c r="C444" s="171" t="s">
        <v>58</v>
      </c>
      <c r="D444" s="163"/>
      <c r="E444" s="154">
        <v>0</v>
      </c>
      <c r="F444" s="100">
        <f>IF(E443=0,"",(G443/E443)/12*E443)</f>
        <v>0</v>
      </c>
      <c r="G444" s="97">
        <f>F444</f>
        <v>0</v>
      </c>
      <c r="H444" s="164"/>
      <c r="I444" s="116" t="s">
        <v>517</v>
      </c>
      <c r="J444" s="116" t="str">
        <f>VLOOKUP(I444,Presupuesto!$B$11:$C$565,2,0)</f>
        <v>AGUINALDO Y DECIMO CUARTO MES</v>
      </c>
      <c r="K444" s="98" t="str">
        <f t="shared" si="14"/>
        <v>Posgrado</v>
      </c>
      <c r="L444" s="98" t="s">
        <v>395</v>
      </c>
    </row>
    <row r="445" spans="3:12" ht="15.75" thickBot="1">
      <c r="C445" s="172" t="s">
        <v>59</v>
      </c>
      <c r="D445" s="163"/>
      <c r="E445" s="154">
        <v>0</v>
      </c>
      <c r="F445" s="117">
        <f>IF(E443&lt;6,"",((E443-6)/12)*(G443/E443))</f>
        <v>0</v>
      </c>
      <c r="G445" s="97">
        <f>F445</f>
        <v>0</v>
      </c>
      <c r="H445" s="164"/>
      <c r="I445" s="101" t="s">
        <v>520</v>
      </c>
      <c r="J445" s="101" t="str">
        <f>VLOOKUP(I445,Presupuesto!$B$11:$C$565,2,0)</f>
        <v>DECIMOCUARTO MES</v>
      </c>
      <c r="K445" s="98" t="str">
        <f t="shared" si="14"/>
        <v>Posgrado</v>
      </c>
      <c r="L445" s="98" t="s">
        <v>395</v>
      </c>
    </row>
    <row r="446" spans="3:12" ht="15.75" thickBot="1">
      <c r="C446" s="137" t="s">
        <v>486</v>
      </c>
      <c r="D446" s="199"/>
      <c r="E446" s="152">
        <v>12</v>
      </c>
      <c r="F446" s="298">
        <f>HLOOKUP($C446,$BZ$2:$CM$3,2,0)</f>
        <v>31763.19</v>
      </c>
      <c r="G446" s="113">
        <f>D446*E446*F446</f>
        <v>0</v>
      </c>
      <c r="H446" s="166"/>
      <c r="I446" s="114" t="s">
        <v>497</v>
      </c>
      <c r="J446" s="114" t="str">
        <f>VLOOKUP(I446,Presupuesto!$B$11:$C$565,2,0)</f>
        <v>SUELDOS Y SALARIOS PERMANENTES</v>
      </c>
      <c r="K446" s="98" t="str">
        <f t="shared" si="14"/>
        <v>Posgrado</v>
      </c>
      <c r="L446" s="98" t="s">
        <v>395</v>
      </c>
    </row>
    <row r="447" spans="3:12">
      <c r="C447" s="171" t="s">
        <v>58</v>
      </c>
      <c r="D447" s="163"/>
      <c r="E447" s="154">
        <v>0</v>
      </c>
      <c r="F447" s="100">
        <f>IF(E446=0,"",(G446/E446)/12*E446)</f>
        <v>0</v>
      </c>
      <c r="G447" s="97">
        <f>F447</f>
        <v>0</v>
      </c>
      <c r="H447" s="164"/>
      <c r="I447" s="116" t="s">
        <v>517</v>
      </c>
      <c r="J447" s="116" t="str">
        <f>VLOOKUP(I447,Presupuesto!$B$11:$C$565,2,0)</f>
        <v>AGUINALDO Y DECIMO CUARTO MES</v>
      </c>
      <c r="K447" s="98" t="str">
        <f t="shared" si="14"/>
        <v>Posgrado</v>
      </c>
      <c r="L447" s="98" t="s">
        <v>395</v>
      </c>
    </row>
    <row r="448" spans="3:12" ht="15.75" thickBot="1">
      <c r="C448" s="172" t="s">
        <v>59</v>
      </c>
      <c r="D448" s="163"/>
      <c r="E448" s="154">
        <v>0</v>
      </c>
      <c r="F448" s="117">
        <f>IF(E446&lt;6,"",((E446-6)/12)*(G446/E446))</f>
        <v>0</v>
      </c>
      <c r="G448" s="97">
        <f>F448</f>
        <v>0</v>
      </c>
      <c r="H448" s="164"/>
      <c r="I448" s="101" t="s">
        <v>520</v>
      </c>
      <c r="J448" s="101" t="str">
        <f>VLOOKUP(I448,Presupuesto!$B$11:$C$565,2,0)</f>
        <v>DECIMOCUARTO MES</v>
      </c>
      <c r="K448" s="98" t="str">
        <f t="shared" si="14"/>
        <v>Posgrado</v>
      </c>
      <c r="L448" s="98" t="s">
        <v>395</v>
      </c>
    </row>
    <row r="449" spans="3:12" ht="15.75" thickBot="1">
      <c r="C449" s="137" t="s">
        <v>487</v>
      </c>
      <c r="D449" s="199"/>
      <c r="E449" s="152">
        <v>12</v>
      </c>
      <c r="F449" s="298">
        <f>HLOOKUP($C449,$BZ$2:$CM$3,2,0)</f>
        <v>29777.99</v>
      </c>
      <c r="G449" s="113">
        <f>D449*E449*F449</f>
        <v>0</v>
      </c>
      <c r="H449" s="166"/>
      <c r="I449" s="114" t="s">
        <v>497</v>
      </c>
      <c r="J449" s="114" t="str">
        <f>VLOOKUP(I449,Presupuesto!$B$11:$C$565,2,0)</f>
        <v>SUELDOS Y SALARIOS PERMANENTES</v>
      </c>
      <c r="K449" s="98" t="str">
        <f t="shared" si="14"/>
        <v>Posgrado</v>
      </c>
      <c r="L449" s="98" t="s">
        <v>395</v>
      </c>
    </row>
    <row r="450" spans="3:12">
      <c r="C450" s="171" t="s">
        <v>58</v>
      </c>
      <c r="D450" s="163"/>
      <c r="E450" s="154">
        <v>0</v>
      </c>
      <c r="F450" s="100">
        <f>IF(E449=0,"",(G449/E449)/12*E449)</f>
        <v>0</v>
      </c>
      <c r="G450" s="97">
        <f>F450</f>
        <v>0</v>
      </c>
      <c r="H450" s="164"/>
      <c r="I450" s="116" t="s">
        <v>517</v>
      </c>
      <c r="J450" s="116" t="str">
        <f>VLOOKUP(I450,Presupuesto!$B$11:$C$565,2,0)</f>
        <v>AGUINALDO Y DECIMO CUARTO MES</v>
      </c>
      <c r="K450" s="98" t="str">
        <f t="shared" si="14"/>
        <v>Posgrado</v>
      </c>
      <c r="L450" s="98" t="s">
        <v>395</v>
      </c>
    </row>
    <row r="451" spans="3:12" ht="15.75" thickBot="1">
      <c r="C451" s="172" t="s">
        <v>59</v>
      </c>
      <c r="D451" s="163"/>
      <c r="E451" s="154">
        <v>0</v>
      </c>
      <c r="F451" s="117">
        <f>IF(E449&lt;6,"",((E449-6)/12)*(G449/E449))</f>
        <v>0</v>
      </c>
      <c r="G451" s="97">
        <f>F451</f>
        <v>0</v>
      </c>
      <c r="H451" s="164"/>
      <c r="I451" s="101" t="s">
        <v>520</v>
      </c>
      <c r="J451" s="101" t="str">
        <f>VLOOKUP(I451,Presupuesto!$B$11:$C$565,2,0)</f>
        <v>DECIMOCUARTO MES</v>
      </c>
      <c r="K451" s="98" t="str">
        <f t="shared" si="14"/>
        <v>Posgrado</v>
      </c>
      <c r="L451" s="98" t="s">
        <v>395</v>
      </c>
    </row>
    <row r="452" spans="3:12" ht="15.75" thickBot="1">
      <c r="C452" s="137" t="s">
        <v>488</v>
      </c>
      <c r="D452" s="199"/>
      <c r="E452" s="152">
        <v>12</v>
      </c>
      <c r="F452" s="298">
        <f>HLOOKUP($C452,$BZ$2:$CM$3,2,0)</f>
        <v>27792.79</v>
      </c>
      <c r="G452" s="113">
        <f>D452*E452*F452</f>
        <v>0</v>
      </c>
      <c r="H452" s="166"/>
      <c r="I452" s="114" t="s">
        <v>497</v>
      </c>
      <c r="J452" s="114" t="str">
        <f>VLOOKUP(I452,Presupuesto!$B$11:$C$565,2,0)</f>
        <v>SUELDOS Y SALARIOS PERMANENTES</v>
      </c>
      <c r="K452" s="98" t="str">
        <f t="shared" si="14"/>
        <v>Posgrado</v>
      </c>
      <c r="L452" s="98" t="s">
        <v>395</v>
      </c>
    </row>
    <row r="453" spans="3:12">
      <c r="C453" s="171" t="s">
        <v>58</v>
      </c>
      <c r="D453" s="163"/>
      <c r="E453" s="154">
        <v>0</v>
      </c>
      <c r="F453" s="100">
        <f>IF(E452=0,"",(G452/E452)/12*E452)</f>
        <v>0</v>
      </c>
      <c r="G453" s="97">
        <f>F453</f>
        <v>0</v>
      </c>
      <c r="H453" s="164"/>
      <c r="I453" s="116" t="s">
        <v>517</v>
      </c>
      <c r="J453" s="116" t="str">
        <f>VLOOKUP(I453,Presupuesto!$B$11:$C$565,2,0)</f>
        <v>AGUINALDO Y DECIMO CUARTO MES</v>
      </c>
      <c r="K453" s="98" t="str">
        <f t="shared" si="14"/>
        <v>Posgrado</v>
      </c>
      <c r="L453" s="98" t="s">
        <v>395</v>
      </c>
    </row>
    <row r="454" spans="3:12" ht="15.75" thickBot="1">
      <c r="C454" s="172" t="s">
        <v>59</v>
      </c>
      <c r="D454" s="163"/>
      <c r="E454" s="154">
        <v>0</v>
      </c>
      <c r="F454" s="117">
        <f>IF(E452&lt;6,"",((E452-6)/12)*(G452/E452))</f>
        <v>0</v>
      </c>
      <c r="G454" s="97">
        <f>F454</f>
        <v>0</v>
      </c>
      <c r="H454" s="164"/>
      <c r="I454" s="101" t="s">
        <v>520</v>
      </c>
      <c r="J454" s="101" t="str">
        <f>VLOOKUP(I454,Presupuesto!$B$11:$C$565,2,0)</f>
        <v>DECIMOCUARTO MES</v>
      </c>
      <c r="K454" s="98" t="str">
        <f t="shared" si="14"/>
        <v>Posgrado</v>
      </c>
      <c r="L454" s="98" t="s">
        <v>395</v>
      </c>
    </row>
    <row r="455" spans="3:12" ht="15.75" thickBot="1">
      <c r="C455" s="137" t="s">
        <v>489</v>
      </c>
      <c r="D455" s="199"/>
      <c r="E455" s="152">
        <v>12</v>
      </c>
      <c r="F455" s="298">
        <f>HLOOKUP($C455,$BZ$2:$CM$3,2,0)</f>
        <v>18859.39</v>
      </c>
      <c r="G455" s="113">
        <f>D455*E455*F455</f>
        <v>0</v>
      </c>
      <c r="H455" s="166"/>
      <c r="I455" s="114" t="s">
        <v>497</v>
      </c>
      <c r="J455" s="114" t="str">
        <f>VLOOKUP(I455,Presupuesto!$B$11:$C$565,2,0)</f>
        <v>SUELDOS Y SALARIOS PERMANENTES</v>
      </c>
      <c r="K455" s="98" t="str">
        <f t="shared" si="14"/>
        <v>Posgrado</v>
      </c>
      <c r="L455" s="98" t="s">
        <v>395</v>
      </c>
    </row>
    <row r="456" spans="3:12">
      <c r="C456" s="171" t="s">
        <v>58</v>
      </c>
      <c r="D456" s="163"/>
      <c r="E456" s="154">
        <v>0</v>
      </c>
      <c r="F456" s="100">
        <f>IF(E455=0,"",(G455/E455)/12*E455)</f>
        <v>0</v>
      </c>
      <c r="G456" s="97">
        <f>F456</f>
        <v>0</v>
      </c>
      <c r="H456" s="164"/>
      <c r="I456" s="116" t="s">
        <v>517</v>
      </c>
      <c r="J456" s="116" t="str">
        <f>VLOOKUP(I456,Presupuesto!$B$11:$C$565,2,0)</f>
        <v>AGUINALDO Y DECIMO CUARTO MES</v>
      </c>
      <c r="K456" s="98" t="str">
        <f t="shared" si="14"/>
        <v>Posgrado</v>
      </c>
      <c r="L456" s="98" t="s">
        <v>395</v>
      </c>
    </row>
    <row r="457" spans="3:12" ht="15.75" thickBot="1">
      <c r="C457" s="172" t="s">
        <v>59</v>
      </c>
      <c r="D457" s="163"/>
      <c r="E457" s="154">
        <v>0</v>
      </c>
      <c r="F457" s="117">
        <f>IF(E455&lt;6,"",((E455-6)/12)*(G455/E455))</f>
        <v>0</v>
      </c>
      <c r="G457" s="97">
        <f>F457</f>
        <v>0</v>
      </c>
      <c r="H457" s="164"/>
      <c r="I457" s="101" t="s">
        <v>520</v>
      </c>
      <c r="J457" s="101" t="str">
        <f>VLOOKUP(I457,Presupuesto!$B$11:$C$565,2,0)</f>
        <v>DECIMOCUARTO MES</v>
      </c>
      <c r="K457" s="98" t="str">
        <f t="shared" si="14"/>
        <v>Posgrado</v>
      </c>
      <c r="L457" s="98" t="s">
        <v>395</v>
      </c>
    </row>
    <row r="458" spans="3:12" ht="15.75" thickBot="1">
      <c r="C458" s="137" t="s">
        <v>490</v>
      </c>
      <c r="D458" s="199"/>
      <c r="E458" s="152">
        <v>12</v>
      </c>
      <c r="F458" s="298">
        <f>HLOOKUP($C458,$BZ$2:$CM$3,2,0)</f>
        <v>17866.8</v>
      </c>
      <c r="G458" s="113">
        <f>D458*E458*F458</f>
        <v>0</v>
      </c>
      <c r="H458" s="166"/>
      <c r="I458" s="114" t="s">
        <v>497</v>
      </c>
      <c r="J458" s="114" t="str">
        <f>VLOOKUP(I458,Presupuesto!$B$11:$C$565,2,0)</f>
        <v>SUELDOS Y SALARIOS PERMANENTES</v>
      </c>
      <c r="K458" s="98" t="str">
        <f t="shared" si="14"/>
        <v>Posgrado</v>
      </c>
      <c r="L458" s="98" t="s">
        <v>395</v>
      </c>
    </row>
    <row r="459" spans="3:12">
      <c r="C459" s="171" t="s">
        <v>58</v>
      </c>
      <c r="D459" s="163"/>
      <c r="E459" s="154">
        <v>0</v>
      </c>
      <c r="F459" s="100">
        <f>IF(E458=0,"",(G458/E458)/12*E458)</f>
        <v>0</v>
      </c>
      <c r="G459" s="97">
        <f>F459</f>
        <v>0</v>
      </c>
      <c r="H459" s="164"/>
      <c r="I459" s="116" t="s">
        <v>517</v>
      </c>
      <c r="J459" s="116" t="str">
        <f>VLOOKUP(I459,Presupuesto!$B$11:$C$565,2,0)</f>
        <v>AGUINALDO Y DECIMO CUARTO MES</v>
      </c>
      <c r="K459" s="98" t="str">
        <f t="shared" si="14"/>
        <v>Posgrado</v>
      </c>
      <c r="L459" s="98" t="s">
        <v>395</v>
      </c>
    </row>
    <row r="460" spans="3:12" ht="15.75" thickBot="1">
      <c r="C460" s="172" t="s">
        <v>59</v>
      </c>
      <c r="D460" s="163"/>
      <c r="E460" s="154">
        <v>0</v>
      </c>
      <c r="F460" s="117">
        <f>IF(E458&lt;6,"",((E458-6)/12)*(G458/E458))</f>
        <v>0</v>
      </c>
      <c r="G460" s="97">
        <f>F460</f>
        <v>0</v>
      </c>
      <c r="H460" s="164"/>
      <c r="I460" s="101" t="s">
        <v>520</v>
      </c>
      <c r="J460" s="101" t="str">
        <f>VLOOKUP(I460,Presupuesto!$B$11:$C$565,2,0)</f>
        <v>DECIMOCUARTO MES</v>
      </c>
      <c r="K460" s="98" t="str">
        <f t="shared" si="14"/>
        <v>Posgrado</v>
      </c>
      <c r="L460" s="98" t="s">
        <v>395</v>
      </c>
    </row>
    <row r="461" spans="3:12" ht="15.75" thickBot="1">
      <c r="C461" s="137" t="s">
        <v>491</v>
      </c>
      <c r="D461" s="199"/>
      <c r="E461" s="152">
        <v>12</v>
      </c>
      <c r="F461" s="298">
        <f>HLOOKUP($C461,$BZ$2:$CM$3,2,0)</f>
        <v>13896.4</v>
      </c>
      <c r="G461" s="113">
        <f>D461*E461*F461</f>
        <v>0</v>
      </c>
      <c r="H461" s="166"/>
      <c r="I461" s="114" t="s">
        <v>497</v>
      </c>
      <c r="J461" s="114" t="str">
        <f>VLOOKUP(I461,Presupuesto!$B$11:$C$565,2,0)</f>
        <v>SUELDOS Y SALARIOS PERMANENTES</v>
      </c>
      <c r="K461" s="98" t="str">
        <f t="shared" si="14"/>
        <v>Posgrado</v>
      </c>
      <c r="L461" s="98" t="s">
        <v>395</v>
      </c>
    </row>
    <row r="462" spans="3:12">
      <c r="C462" s="171" t="s">
        <v>58</v>
      </c>
      <c r="D462" s="163"/>
      <c r="E462" s="154">
        <v>0</v>
      </c>
      <c r="F462" s="100">
        <f>IF(E461=0,"",(G461/E461)/12*E461)</f>
        <v>0</v>
      </c>
      <c r="G462" s="97">
        <f>F462</f>
        <v>0</v>
      </c>
      <c r="H462" s="164"/>
      <c r="I462" s="116" t="s">
        <v>517</v>
      </c>
      <c r="J462" s="116" t="str">
        <f>VLOOKUP(I462,Presupuesto!$B$11:$C$565,2,0)</f>
        <v>AGUINALDO Y DECIMO CUARTO MES</v>
      </c>
      <c r="K462" s="98" t="str">
        <f t="shared" si="14"/>
        <v>Posgrado</v>
      </c>
      <c r="L462" s="98" t="s">
        <v>395</v>
      </c>
    </row>
    <row r="463" spans="3:12" ht="15.75" thickBot="1">
      <c r="C463" s="172" t="s">
        <v>59</v>
      </c>
      <c r="D463" s="163"/>
      <c r="E463" s="154">
        <v>0</v>
      </c>
      <c r="F463" s="117">
        <f>IF(E461&lt;6,"",((E461-6)/12)*(G461/E461))</f>
        <v>0</v>
      </c>
      <c r="G463" s="97">
        <f>F463</f>
        <v>0</v>
      </c>
      <c r="H463" s="164"/>
      <c r="I463" s="101" t="s">
        <v>520</v>
      </c>
      <c r="J463" s="101" t="str">
        <f>VLOOKUP(I463,Presupuesto!$B$11:$C$565,2,0)</f>
        <v>DECIMOCUARTO MES</v>
      </c>
      <c r="K463" s="98" t="str">
        <f t="shared" si="14"/>
        <v>Posgrado</v>
      </c>
      <c r="L463" s="98" t="s">
        <v>395</v>
      </c>
    </row>
    <row r="464" spans="3:12" ht="15.75" thickBot="1">
      <c r="C464" s="137" t="s">
        <v>492</v>
      </c>
      <c r="D464" s="199"/>
      <c r="E464" s="152">
        <v>12</v>
      </c>
      <c r="F464" s="298">
        <f>HLOOKUP($C464,$BZ$2:$CM$3,2,0)</f>
        <v>15004.09</v>
      </c>
      <c r="G464" s="113">
        <f>D464*E464*F464</f>
        <v>0</v>
      </c>
      <c r="H464" s="166"/>
      <c r="I464" s="114" t="s">
        <v>497</v>
      </c>
      <c r="J464" s="114" t="str">
        <f>VLOOKUP(I464,Presupuesto!$B$11:$C$565,2,0)</f>
        <v>SUELDOS Y SALARIOS PERMANENTES</v>
      </c>
      <c r="K464" s="98" t="str">
        <f t="shared" si="14"/>
        <v>Posgrado</v>
      </c>
      <c r="L464" s="98" t="s">
        <v>395</v>
      </c>
    </row>
    <row r="465" spans="3:12">
      <c r="C465" s="171" t="s">
        <v>58</v>
      </c>
      <c r="D465" s="163"/>
      <c r="E465" s="154">
        <v>0</v>
      </c>
      <c r="F465" s="100">
        <f>IF(E464=0,"",(G464/E464)/12*E464)</f>
        <v>0</v>
      </c>
      <c r="G465" s="97">
        <f>F465</f>
        <v>0</v>
      </c>
      <c r="H465" s="164"/>
      <c r="I465" s="116" t="s">
        <v>517</v>
      </c>
      <c r="J465" s="116" t="str">
        <f>VLOOKUP(I465,Presupuesto!$B$11:$C$565,2,0)</f>
        <v>AGUINALDO Y DECIMO CUARTO MES</v>
      </c>
      <c r="K465" s="98" t="str">
        <f t="shared" si="14"/>
        <v>Posgrado</v>
      </c>
      <c r="L465" s="98" t="s">
        <v>395</v>
      </c>
    </row>
    <row r="466" spans="3:12" ht="15.75" thickBot="1">
      <c r="C466" s="172" t="s">
        <v>59</v>
      </c>
      <c r="D466" s="163"/>
      <c r="E466" s="154">
        <v>0</v>
      </c>
      <c r="F466" s="117">
        <f>IF(E464&lt;6,"",((E464-6)/12)*(G464/E464))</f>
        <v>0</v>
      </c>
      <c r="G466" s="97">
        <f>F466</f>
        <v>0</v>
      </c>
      <c r="H466" s="164"/>
      <c r="I466" s="101" t="s">
        <v>520</v>
      </c>
      <c r="J466" s="101" t="str">
        <f>VLOOKUP(I466,Presupuesto!$B$11:$C$565,2,0)</f>
        <v>DECIMOCUARTO MES</v>
      </c>
      <c r="K466" s="98" t="str">
        <f t="shared" si="14"/>
        <v>Posgrado</v>
      </c>
      <c r="L466" s="98" t="s">
        <v>395</v>
      </c>
    </row>
    <row r="467" spans="3:12" ht="15.75" thickBot="1">
      <c r="C467" s="137" t="s">
        <v>493</v>
      </c>
      <c r="D467" s="199"/>
      <c r="E467" s="152">
        <v>12</v>
      </c>
      <c r="F467" s="298">
        <f>HLOOKUP($C467,$BZ$2:$CM$3,2,0)</f>
        <v>13238.9</v>
      </c>
      <c r="G467" s="113">
        <f>D467*E467*F467</f>
        <v>0</v>
      </c>
      <c r="H467" s="166"/>
      <c r="I467" s="114" t="s">
        <v>497</v>
      </c>
      <c r="J467" s="114" t="str">
        <f>VLOOKUP(I467,Presupuesto!$B$11:$C$565,2,0)</f>
        <v>SUELDOS Y SALARIOS PERMANENTES</v>
      </c>
      <c r="K467" s="98" t="str">
        <f t="shared" si="14"/>
        <v>Posgrado</v>
      </c>
      <c r="L467" s="98" t="s">
        <v>395</v>
      </c>
    </row>
    <row r="468" spans="3:12">
      <c r="C468" s="171" t="s">
        <v>58</v>
      </c>
      <c r="D468" s="163"/>
      <c r="E468" s="154">
        <v>0</v>
      </c>
      <c r="F468" s="100">
        <f>IF(E467=0,"",(G467/E467)/12*E467)</f>
        <v>0</v>
      </c>
      <c r="G468" s="97">
        <f>F468</f>
        <v>0</v>
      </c>
      <c r="H468" s="164"/>
      <c r="I468" s="116" t="s">
        <v>517</v>
      </c>
      <c r="J468" s="116" t="str">
        <f>VLOOKUP(I468,Presupuesto!$B$11:$C$565,2,0)</f>
        <v>AGUINALDO Y DECIMO CUARTO MES</v>
      </c>
      <c r="K468" s="98" t="str">
        <f t="shared" si="14"/>
        <v>Posgrado</v>
      </c>
      <c r="L468" s="98" t="s">
        <v>395</v>
      </c>
    </row>
    <row r="469" spans="3:12" ht="15.75" thickBot="1">
      <c r="C469" s="172" t="s">
        <v>59</v>
      </c>
      <c r="D469" s="163"/>
      <c r="E469" s="154">
        <v>0</v>
      </c>
      <c r="F469" s="117">
        <f>IF(E467&lt;6,"",((E467-6)/12)*(G467/E467))</f>
        <v>0</v>
      </c>
      <c r="G469" s="97">
        <f>F469</f>
        <v>0</v>
      </c>
      <c r="H469" s="164"/>
      <c r="I469" s="101" t="s">
        <v>520</v>
      </c>
      <c r="J469" s="101" t="str">
        <f>VLOOKUP(I469,Presupuesto!$B$11:$C$565,2,0)</f>
        <v>DECIMOCUARTO MES</v>
      </c>
      <c r="K469" s="98" t="str">
        <f t="shared" si="14"/>
        <v>Posgrado</v>
      </c>
      <c r="L469" s="98" t="s">
        <v>395</v>
      </c>
    </row>
    <row r="470" spans="3:12" ht="15.75" thickBot="1">
      <c r="C470" s="137" t="s">
        <v>494</v>
      </c>
      <c r="D470" s="199"/>
      <c r="E470" s="152">
        <v>12</v>
      </c>
      <c r="F470" s="298">
        <f>HLOOKUP($C470,$BZ$2:$CM$3,2,0)</f>
        <v>12356.31</v>
      </c>
      <c r="G470" s="113">
        <f>D470*E470*F470</f>
        <v>0</v>
      </c>
      <c r="H470" s="166"/>
      <c r="I470" s="114" t="s">
        <v>497</v>
      </c>
      <c r="J470" s="114" t="str">
        <f>VLOOKUP(I470,Presupuesto!$B$11:$C$565,2,0)</f>
        <v>SUELDOS Y SALARIOS PERMANENTES</v>
      </c>
      <c r="K470" s="98" t="str">
        <f t="shared" ref="K470:K487" si="15">$K$437</f>
        <v>Posgrado</v>
      </c>
      <c r="L470" s="98" t="s">
        <v>395</v>
      </c>
    </row>
    <row r="471" spans="3:12">
      <c r="C471" s="171" t="s">
        <v>58</v>
      </c>
      <c r="D471" s="163"/>
      <c r="E471" s="154">
        <v>0</v>
      </c>
      <c r="F471" s="100">
        <f>IF(E470=0,"",(G470/E470)/12*E470)</f>
        <v>0</v>
      </c>
      <c r="G471" s="97">
        <f>F471</f>
        <v>0</v>
      </c>
      <c r="H471" s="164"/>
      <c r="I471" s="116" t="s">
        <v>517</v>
      </c>
      <c r="J471" s="116" t="str">
        <f>VLOOKUP(I471,Presupuesto!$B$11:$C$565,2,0)</f>
        <v>AGUINALDO Y DECIMO CUARTO MES</v>
      </c>
      <c r="K471" s="98" t="str">
        <f t="shared" si="15"/>
        <v>Posgrado</v>
      </c>
      <c r="L471" s="98" t="s">
        <v>395</v>
      </c>
    </row>
    <row r="472" spans="3:12" ht="15.75" thickBot="1">
      <c r="C472" s="172" t="s">
        <v>59</v>
      </c>
      <c r="D472" s="163"/>
      <c r="E472" s="154">
        <v>0</v>
      </c>
      <c r="F472" s="117">
        <f>IF(E470&lt;6,"",((E470-6)/12)*(G470/E470))</f>
        <v>0</v>
      </c>
      <c r="G472" s="97">
        <f>F472</f>
        <v>0</v>
      </c>
      <c r="H472" s="164"/>
      <c r="I472" s="101" t="s">
        <v>520</v>
      </c>
      <c r="J472" s="101" t="str">
        <f>VLOOKUP(I472,Presupuesto!$B$11:$C$565,2,0)</f>
        <v>DECIMOCUARTO MES</v>
      </c>
      <c r="K472" s="98" t="str">
        <f t="shared" si="15"/>
        <v>Posgrado</v>
      </c>
      <c r="L472" s="98" t="s">
        <v>395</v>
      </c>
    </row>
    <row r="473" spans="3:12" ht="15.75" thickBot="1">
      <c r="C473" s="137" t="s">
        <v>495</v>
      </c>
      <c r="D473" s="199"/>
      <c r="E473" s="152">
        <v>12</v>
      </c>
      <c r="F473" s="298">
        <f>HLOOKUP($C473,$BZ$2:$CM$3,2,0)</f>
        <v>463.22</v>
      </c>
      <c r="G473" s="113">
        <f>D473*E473*F473</f>
        <v>0</v>
      </c>
      <c r="H473" s="166"/>
      <c r="I473" s="114" t="s">
        <v>497</v>
      </c>
      <c r="J473" s="114" t="str">
        <f>VLOOKUP(I473,Presupuesto!$B$11:$C$565,2,0)</f>
        <v>SUELDOS Y SALARIOS PERMANENTES</v>
      </c>
      <c r="K473" s="98" t="str">
        <f t="shared" si="15"/>
        <v>Posgrado</v>
      </c>
      <c r="L473" s="98" t="s">
        <v>395</v>
      </c>
    </row>
    <row r="474" spans="3:12">
      <c r="C474" s="171" t="s">
        <v>58</v>
      </c>
      <c r="D474" s="163"/>
      <c r="E474" s="154">
        <v>0</v>
      </c>
      <c r="F474" s="100">
        <f>IF(E473=0,"",(G473/E473)/12*E473)</f>
        <v>0</v>
      </c>
      <c r="G474" s="97">
        <f>F474</f>
        <v>0</v>
      </c>
      <c r="H474" s="164"/>
      <c r="I474" s="116" t="s">
        <v>517</v>
      </c>
      <c r="J474" s="116" t="str">
        <f>VLOOKUP(I474,Presupuesto!$B$11:$C$565,2,0)</f>
        <v>AGUINALDO Y DECIMO CUARTO MES</v>
      </c>
      <c r="K474" s="98" t="str">
        <f t="shared" si="15"/>
        <v>Posgrado</v>
      </c>
      <c r="L474" s="98" t="s">
        <v>395</v>
      </c>
    </row>
    <row r="475" spans="3:12" ht="15.75" thickBot="1">
      <c r="C475" s="172" t="s">
        <v>59</v>
      </c>
      <c r="D475" s="163"/>
      <c r="E475" s="154">
        <v>0</v>
      </c>
      <c r="F475" s="117">
        <f>IF(E473&lt;6,"",((E473-6)/12)*(G473/E473))</f>
        <v>0</v>
      </c>
      <c r="G475" s="97">
        <f>F475</f>
        <v>0</v>
      </c>
      <c r="H475" s="164"/>
      <c r="I475" s="101" t="s">
        <v>520</v>
      </c>
      <c r="J475" s="101" t="str">
        <f>VLOOKUP(I475,Presupuesto!$B$11:$C$565,2,0)</f>
        <v>DECIMOCUARTO MES</v>
      </c>
      <c r="K475" s="98" t="str">
        <f t="shared" si="15"/>
        <v>Posgrado</v>
      </c>
      <c r="L475" s="98" t="s">
        <v>395</v>
      </c>
    </row>
    <row r="476" spans="3:12" ht="15.75" thickBot="1">
      <c r="C476" s="137" t="s">
        <v>496</v>
      </c>
      <c r="D476" s="199"/>
      <c r="E476" s="152">
        <v>12</v>
      </c>
      <c r="F476" s="298">
        <f>HLOOKUP($C476,$BZ$2:$CM$3,2,0)</f>
        <v>2007.3</v>
      </c>
      <c r="G476" s="113">
        <f>D476*E476*F476</f>
        <v>0</v>
      </c>
      <c r="H476" s="166"/>
      <c r="I476" s="114" t="s">
        <v>497</v>
      </c>
      <c r="J476" s="114" t="str">
        <f>VLOOKUP(I476,Presupuesto!$B$11:$C$565,2,0)</f>
        <v>SUELDOS Y SALARIOS PERMANENTES</v>
      </c>
      <c r="K476" s="98" t="str">
        <f t="shared" si="15"/>
        <v>Posgrado</v>
      </c>
      <c r="L476" s="98" t="s">
        <v>395</v>
      </c>
    </row>
    <row r="477" spans="3:12">
      <c r="C477" s="171" t="s">
        <v>58</v>
      </c>
      <c r="D477" s="163"/>
      <c r="E477" s="154">
        <v>0</v>
      </c>
      <c r="F477" s="100">
        <f>IF(E476=0,"",(G476/E476)/12*E476)</f>
        <v>0</v>
      </c>
      <c r="G477" s="97">
        <f>F477</f>
        <v>0</v>
      </c>
      <c r="H477" s="164"/>
      <c r="I477" s="116" t="s">
        <v>517</v>
      </c>
      <c r="J477" s="116" t="str">
        <f>VLOOKUP(I477,Presupuesto!$B$11:$C$565,2,0)</f>
        <v>AGUINALDO Y DECIMO CUARTO MES</v>
      </c>
      <c r="K477" s="98" t="str">
        <f t="shared" si="15"/>
        <v>Posgrado</v>
      </c>
      <c r="L477" s="98" t="s">
        <v>395</v>
      </c>
    </row>
    <row r="478" spans="3:12" ht="15.75" thickBot="1">
      <c r="C478" s="172" t="s">
        <v>59</v>
      </c>
      <c r="D478" s="163"/>
      <c r="E478" s="154">
        <v>0</v>
      </c>
      <c r="F478" s="117">
        <f>IF(E476&lt;6,"",((E476-6)/12)*(G476/E476))</f>
        <v>0</v>
      </c>
      <c r="G478" s="97">
        <f>F478</f>
        <v>0</v>
      </c>
      <c r="H478" s="164"/>
      <c r="I478" s="101" t="s">
        <v>520</v>
      </c>
      <c r="J478" s="101" t="str">
        <f>VLOOKUP(I478,Presupuesto!$B$11:$C$565,2,0)</f>
        <v>DECIMOCUARTO MES</v>
      </c>
      <c r="K478" s="98" t="str">
        <f t="shared" si="15"/>
        <v>Posgrado</v>
      </c>
      <c r="L478" s="98" t="s">
        <v>395</v>
      </c>
    </row>
    <row r="479" spans="3:12" ht="15.75" thickBot="1">
      <c r="C479" s="140" t="s">
        <v>83</v>
      </c>
      <c r="D479" s="199"/>
      <c r="E479" s="152">
        <v>12</v>
      </c>
      <c r="F479" s="139">
        <v>30000</v>
      </c>
      <c r="G479" s="113">
        <f>D479*E479*F479</f>
        <v>0</v>
      </c>
      <c r="H479" s="166"/>
      <c r="I479" s="114" t="s">
        <v>565</v>
      </c>
      <c r="J479" s="114" t="str">
        <f>VLOOKUP(I479,Presupuesto!$B$11:$C$565,2,0)</f>
        <v>CONTRATOS ESPECIALES</v>
      </c>
      <c r="K479" s="98" t="str">
        <f t="shared" si="15"/>
        <v>Posgrado</v>
      </c>
      <c r="L479" s="98" t="s">
        <v>395</v>
      </c>
    </row>
    <row r="480" spans="3:12">
      <c r="C480" s="171" t="s">
        <v>58</v>
      </c>
      <c r="D480" s="163"/>
      <c r="E480" s="154">
        <v>0</v>
      </c>
      <c r="F480" s="117">
        <f>IF(E479=0,"",(G479/E479)/12*E479)</f>
        <v>0</v>
      </c>
      <c r="G480" s="97">
        <f>F480</f>
        <v>0</v>
      </c>
      <c r="H480" s="164"/>
      <c r="I480" s="101" t="s">
        <v>565</v>
      </c>
      <c r="J480" s="101" t="str">
        <f>VLOOKUP(I480,Presupuesto!$B$11:$C$565,2,0)</f>
        <v>CONTRATOS ESPECIALES</v>
      </c>
      <c r="K480" s="98" t="str">
        <f t="shared" si="15"/>
        <v>Posgrado</v>
      </c>
      <c r="L480" s="98" t="s">
        <v>394</v>
      </c>
    </row>
    <row r="481" spans="3:12" ht="15.75" thickBot="1">
      <c r="C481" s="172" t="s">
        <v>59</v>
      </c>
      <c r="D481" s="163"/>
      <c r="E481" s="154">
        <v>0</v>
      </c>
      <c r="F481" s="100">
        <f>IF(E479&lt;6,"",((E479-6)/12)*(G479/E479))</f>
        <v>0</v>
      </c>
      <c r="G481" s="97">
        <f>F481</f>
        <v>0</v>
      </c>
      <c r="H481" s="164"/>
      <c r="I481" s="101" t="s">
        <v>565</v>
      </c>
      <c r="J481" s="101" t="str">
        <f>VLOOKUP(I481,Presupuesto!$B$11:$C$565,2,0)</f>
        <v>CONTRATOS ESPECIALES</v>
      </c>
      <c r="K481" s="98" t="str">
        <f t="shared" si="15"/>
        <v>Posgrado</v>
      </c>
      <c r="L481" s="98" t="s">
        <v>399</v>
      </c>
    </row>
    <row r="482" spans="3:12" ht="15.75" thickBot="1">
      <c r="C482" s="140" t="s">
        <v>60</v>
      </c>
      <c r="D482" s="199"/>
      <c r="E482" s="152">
        <v>12</v>
      </c>
      <c r="F482" s="118">
        <v>30000</v>
      </c>
      <c r="G482" s="113">
        <f>D482*E482*F482</f>
        <v>0</v>
      </c>
      <c r="H482" s="166"/>
      <c r="I482" s="114" t="s">
        <v>706</v>
      </c>
      <c r="J482" s="114" t="str">
        <f>VLOOKUP(I482,Presupuesto!$B$11:$C$565,2,0)</f>
        <v>OTROS SERVICIOS TECNICOS Y PROFESIONALES</v>
      </c>
      <c r="K482" s="98" t="str">
        <f t="shared" si="15"/>
        <v>Posgrado</v>
      </c>
      <c r="L482" s="98" t="s">
        <v>394</v>
      </c>
    </row>
    <row r="483" spans="3:12">
      <c r="C483" s="171" t="s">
        <v>58</v>
      </c>
      <c r="D483" s="163"/>
      <c r="E483" s="154">
        <v>0</v>
      </c>
      <c r="F483" s="100">
        <v>0</v>
      </c>
      <c r="G483" s="97">
        <f>F483</f>
        <v>0</v>
      </c>
      <c r="H483" s="164"/>
      <c r="I483" s="101" t="s">
        <v>706</v>
      </c>
      <c r="J483" s="101" t="str">
        <f>VLOOKUP(I483,Presupuesto!$B$11:$C$565,2,0)</f>
        <v>OTROS SERVICIOS TECNICOS Y PROFESIONALES</v>
      </c>
      <c r="K483" s="98" t="str">
        <f t="shared" si="15"/>
        <v>Posgrado</v>
      </c>
      <c r="L483" s="98" t="s">
        <v>394</v>
      </c>
    </row>
    <row r="484" spans="3:12" ht="15.75" thickBot="1">
      <c r="C484" s="172" t="s">
        <v>59</v>
      </c>
      <c r="D484" s="163"/>
      <c r="E484" s="154">
        <v>0</v>
      </c>
      <c r="F484" s="100">
        <v>0</v>
      </c>
      <c r="G484" s="97">
        <f>F484</f>
        <v>0</v>
      </c>
      <c r="H484" s="164"/>
      <c r="I484" s="101" t="s">
        <v>706</v>
      </c>
      <c r="J484" s="101" t="str">
        <f>VLOOKUP(I484,Presupuesto!$B$11:$C$565,2,0)</f>
        <v>OTROS SERVICIOS TECNICOS Y PROFESIONALES</v>
      </c>
      <c r="K484" s="98" t="str">
        <f t="shared" si="15"/>
        <v>Posgrado</v>
      </c>
      <c r="L484" s="98" t="s">
        <v>394</v>
      </c>
    </row>
    <row r="485" spans="3:12" ht="15.75" thickBot="1">
      <c r="C485" s="140" t="s">
        <v>61</v>
      </c>
      <c r="D485" s="199"/>
      <c r="E485" s="152">
        <v>12</v>
      </c>
      <c r="F485" s="118">
        <v>30000</v>
      </c>
      <c r="G485" s="113">
        <f>D485*E485*F485</f>
        <v>0</v>
      </c>
      <c r="H485" s="166"/>
      <c r="I485" s="114" t="s">
        <v>497</v>
      </c>
      <c r="J485" s="114" t="str">
        <f>VLOOKUP(I485,Presupuesto!$B$11:$C$565,2,0)</f>
        <v>SUELDOS Y SALARIOS PERMANENTES</v>
      </c>
      <c r="K485" s="98" t="str">
        <f t="shared" si="15"/>
        <v>Posgrado</v>
      </c>
      <c r="L485" s="98" t="s">
        <v>394</v>
      </c>
    </row>
    <row r="486" spans="3:12">
      <c r="C486" s="171" t="s">
        <v>58</v>
      </c>
      <c r="D486" s="169"/>
      <c r="E486" s="131">
        <v>0</v>
      </c>
      <c r="F486" s="119">
        <f>IF(E485=0,"",(G485/E485)/12*E485)</f>
        <v>0</v>
      </c>
      <c r="G486" s="120">
        <f>F486</f>
        <v>0</v>
      </c>
      <c r="H486" s="164"/>
      <c r="I486" s="101" t="s">
        <v>517</v>
      </c>
      <c r="J486" s="101" t="str">
        <f>VLOOKUP(I486,Presupuesto!$B$11:$C$565,2,0)</f>
        <v>AGUINALDO Y DECIMO CUARTO MES</v>
      </c>
      <c r="K486" s="98" t="str">
        <f t="shared" si="15"/>
        <v>Posgrado</v>
      </c>
      <c r="L486" s="98" t="s">
        <v>394</v>
      </c>
    </row>
    <row r="487" spans="3:12" ht="15.75" thickBot="1">
      <c r="C487" s="173" t="s">
        <v>59</v>
      </c>
      <c r="D487" s="162"/>
      <c r="E487" s="132">
        <v>0</v>
      </c>
      <c r="F487" s="105">
        <f>IF(E485&lt;6,"",((E485-6)/12)*(G485/E485))</f>
        <v>0</v>
      </c>
      <c r="G487" s="105">
        <f>F487</f>
        <v>0</v>
      </c>
      <c r="H487" s="162"/>
      <c r="I487" s="106" t="s">
        <v>520</v>
      </c>
      <c r="J487" s="124" t="str">
        <f>VLOOKUP(I487,Presupuesto!$B$11:$C$565,2,0)</f>
        <v>DECIMOCUARTO MES</v>
      </c>
      <c r="K487" s="106" t="str">
        <f t="shared" si="15"/>
        <v>Posgrado</v>
      </c>
      <c r="L487" s="124" t="s">
        <v>394</v>
      </c>
    </row>
    <row r="489" spans="3:12" ht="15.75" thickBot="1">
      <c r="K489" s="153"/>
    </row>
    <row r="490" spans="3:12" ht="15.75" thickBot="1">
      <c r="C490" s="69" t="s">
        <v>43</v>
      </c>
      <c r="D490" s="30">
        <f>SUM(G497:G547)</f>
        <v>0</v>
      </c>
      <c r="E490" s="93"/>
      <c r="F490" s="93"/>
      <c r="G490" s="93"/>
      <c r="H490" s="76"/>
      <c r="I490" s="76"/>
      <c r="J490" s="76"/>
      <c r="K490" s="153"/>
    </row>
    <row r="491" spans="3:12">
      <c r="D491" s="31"/>
      <c r="E491" s="93"/>
      <c r="F491" s="93"/>
      <c r="G491" s="93"/>
      <c r="H491" s="76"/>
      <c r="I491" s="76"/>
      <c r="J491" s="76"/>
      <c r="K491" s="153"/>
    </row>
    <row r="492" spans="3:12">
      <c r="D492" s="31"/>
      <c r="E492" s="93"/>
      <c r="F492" s="93"/>
      <c r="G492" s="93"/>
      <c r="H492" s="76"/>
      <c r="I492" s="76"/>
      <c r="J492" s="76"/>
      <c r="K492" s="153"/>
    </row>
    <row r="493" spans="3:12" ht="15.75">
      <c r="C493" s="202" t="s">
        <v>392</v>
      </c>
      <c r="D493" s="351"/>
      <c r="E493" s="93"/>
      <c r="F493" s="93"/>
      <c r="G493" s="93"/>
      <c r="H493" s="76"/>
      <c r="I493" s="76"/>
      <c r="J493" s="76"/>
      <c r="K493" s="153"/>
    </row>
    <row r="494" spans="3:12" ht="18.75">
      <c r="C494" s="208"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c r="C495" s="177"/>
      <c r="D495" s="31"/>
      <c r="E495" s="93"/>
      <c r="F495" s="93"/>
      <c r="G495" s="93"/>
      <c r="H495" s="76"/>
      <c r="I495" s="76"/>
      <c r="J495" s="76"/>
      <c r="K495" s="153"/>
    </row>
    <row r="496" spans="3:12" ht="30.75" thickBot="1">
      <c r="C496" s="134" t="s">
        <v>44</v>
      </c>
      <c r="D496" s="138" t="s">
        <v>55</v>
      </c>
      <c r="E496" s="170" t="s">
        <v>56</v>
      </c>
      <c r="F496" s="138" t="s">
        <v>57</v>
      </c>
      <c r="G496" s="135" t="s">
        <v>27</v>
      </c>
      <c r="H496" s="133" t="s">
        <v>131</v>
      </c>
      <c r="I496" s="136" t="s">
        <v>46</v>
      </c>
      <c r="J496" s="136" t="s">
        <v>132</v>
      </c>
      <c r="K496" s="136" t="s">
        <v>410</v>
      </c>
      <c r="L496" s="136" t="s">
        <v>411</v>
      </c>
    </row>
    <row r="497" spans="3:12" ht="15.75" thickBot="1">
      <c r="C497" s="137" t="s">
        <v>483</v>
      </c>
      <c r="D497" s="199"/>
      <c r="E497" s="152">
        <v>12</v>
      </c>
      <c r="F497" s="298">
        <f>HLOOKUP($C497,$BZ$2:$CM$3,2,0)</f>
        <v>43674.39</v>
      </c>
      <c r="G497" s="113">
        <f>D497*E497*F497</f>
        <v>0</v>
      </c>
      <c r="H497" s="166"/>
      <c r="I497" s="114" t="s">
        <v>497</v>
      </c>
      <c r="J497" s="114" t="str">
        <f>VLOOKUP(I497,Presupuesto!$B$11:$C$565,2,0)</f>
        <v>SUELDOS Y SALARIOS PERMANENTES</v>
      </c>
      <c r="K497" s="216" t="s">
        <v>1449</v>
      </c>
      <c r="L497" s="98" t="s">
        <v>394</v>
      </c>
    </row>
    <row r="498" spans="3:12">
      <c r="C498" s="171" t="s">
        <v>58</v>
      </c>
      <c r="D498" s="163"/>
      <c r="E498" s="154">
        <v>0</v>
      </c>
      <c r="F498" s="100">
        <f>IF(E497=0,"",(G497/E497)/12*E497)</f>
        <v>0</v>
      </c>
      <c r="G498" s="97">
        <f>F498</f>
        <v>0</v>
      </c>
      <c r="H498" s="164"/>
      <c r="I498" s="116" t="s">
        <v>517</v>
      </c>
      <c r="J498" s="116" t="str">
        <f>VLOOKUP(I498,Presupuesto!$B$11:$C$565,2,0)</f>
        <v>AGUINALDO Y DECIMO CUARTO MES</v>
      </c>
      <c r="K498" s="98" t="str">
        <f t="shared" ref="K498:K529" si="16">$K$497</f>
        <v>Posgrado</v>
      </c>
      <c r="L498" s="98" t="s">
        <v>412</v>
      </c>
    </row>
    <row r="499" spans="3:12" ht="15.75" thickBot="1">
      <c r="C499" s="172" t="s">
        <v>59</v>
      </c>
      <c r="D499" s="163"/>
      <c r="E499" s="154">
        <v>0</v>
      </c>
      <c r="F499" s="117">
        <f>IF(E497&lt;6,"",((E497-6)/12)*(G497/E497))</f>
        <v>0</v>
      </c>
      <c r="G499" s="97">
        <f>F499</f>
        <v>0</v>
      </c>
      <c r="H499" s="164"/>
      <c r="I499" s="101" t="s">
        <v>520</v>
      </c>
      <c r="J499" s="101" t="str">
        <f>VLOOKUP(I499,Presupuesto!$B$11:$C$565,2,0)</f>
        <v>DECIMOCUARTO MES</v>
      </c>
      <c r="K499" s="98" t="str">
        <f t="shared" si="16"/>
        <v>Posgrado</v>
      </c>
      <c r="L499" s="98" t="s">
        <v>395</v>
      </c>
    </row>
    <row r="500" spans="3:12" ht="15.75" thickBot="1">
      <c r="C500" s="137" t="s">
        <v>484</v>
      </c>
      <c r="D500" s="199"/>
      <c r="E500" s="152">
        <v>12</v>
      </c>
      <c r="F500" s="298">
        <f>HLOOKUP($C500,$BZ$2:$CM$3,2,0)</f>
        <v>39703.99</v>
      </c>
      <c r="G500" s="113">
        <f>D500*E500*F500</f>
        <v>0</v>
      </c>
      <c r="H500" s="166"/>
      <c r="I500" s="114" t="s">
        <v>497</v>
      </c>
      <c r="J500" s="114" t="str">
        <f>VLOOKUP(I500,Presupuesto!$B$11:$C$565,2,0)</f>
        <v>SUELDOS Y SALARIOS PERMANENTES</v>
      </c>
      <c r="K500" s="98" t="str">
        <f t="shared" si="16"/>
        <v>Posgrado</v>
      </c>
      <c r="L500" s="98" t="s">
        <v>395</v>
      </c>
    </row>
    <row r="501" spans="3:12">
      <c r="C501" s="171" t="s">
        <v>58</v>
      </c>
      <c r="D501" s="163"/>
      <c r="E501" s="154">
        <v>0</v>
      </c>
      <c r="F501" s="100">
        <f>IF(E500=0,"",(G500/E500)/12*E500)</f>
        <v>0</v>
      </c>
      <c r="G501" s="97">
        <f>F501</f>
        <v>0</v>
      </c>
      <c r="H501" s="164"/>
      <c r="I501" s="116" t="s">
        <v>517</v>
      </c>
      <c r="J501" s="116" t="str">
        <f>VLOOKUP(I501,Presupuesto!$B$11:$C$565,2,0)</f>
        <v>AGUINALDO Y DECIMO CUARTO MES</v>
      </c>
      <c r="K501" s="98" t="str">
        <f t="shared" si="16"/>
        <v>Posgrado</v>
      </c>
      <c r="L501" s="98" t="s">
        <v>395</v>
      </c>
    </row>
    <row r="502" spans="3:12" ht="15.75" thickBot="1">
      <c r="C502" s="172" t="s">
        <v>59</v>
      </c>
      <c r="D502" s="163"/>
      <c r="E502" s="154">
        <v>0</v>
      </c>
      <c r="F502" s="117">
        <f>IF(E500&lt;6,"",((E500-6)/12)*(G500/E500))</f>
        <v>0</v>
      </c>
      <c r="G502" s="97">
        <f>F502</f>
        <v>0</v>
      </c>
      <c r="H502" s="164"/>
      <c r="I502" s="101" t="s">
        <v>520</v>
      </c>
      <c r="J502" s="101" t="str">
        <f>VLOOKUP(I502,Presupuesto!$B$11:$C$565,2,0)</f>
        <v>DECIMOCUARTO MES</v>
      </c>
      <c r="K502" s="98" t="str">
        <f t="shared" si="16"/>
        <v>Posgrado</v>
      </c>
      <c r="L502" s="98" t="s">
        <v>395</v>
      </c>
    </row>
    <row r="503" spans="3:12" ht="15.75" thickBot="1">
      <c r="C503" s="137" t="s">
        <v>485</v>
      </c>
      <c r="D503" s="199"/>
      <c r="E503" s="152">
        <v>12</v>
      </c>
      <c r="F503" s="298">
        <f>HLOOKUP($C503,$BZ$2:$CM$3,2,0)</f>
        <v>35733.589999999997</v>
      </c>
      <c r="G503" s="113">
        <f>D503*E503*F503</f>
        <v>0</v>
      </c>
      <c r="H503" s="166"/>
      <c r="I503" s="114" t="s">
        <v>497</v>
      </c>
      <c r="J503" s="114" t="str">
        <f>VLOOKUP(I503,Presupuesto!$B$11:$C$565,2,0)</f>
        <v>SUELDOS Y SALARIOS PERMANENTES</v>
      </c>
      <c r="K503" s="98" t="str">
        <f t="shared" si="16"/>
        <v>Posgrado</v>
      </c>
      <c r="L503" s="98" t="s">
        <v>395</v>
      </c>
    </row>
    <row r="504" spans="3:12">
      <c r="C504" s="171" t="s">
        <v>58</v>
      </c>
      <c r="D504" s="163"/>
      <c r="E504" s="154">
        <v>0</v>
      </c>
      <c r="F504" s="100">
        <f>IF(E503=0,"",(G503/E503)/12*E503)</f>
        <v>0</v>
      </c>
      <c r="G504" s="97">
        <f>F504</f>
        <v>0</v>
      </c>
      <c r="H504" s="164"/>
      <c r="I504" s="116" t="s">
        <v>517</v>
      </c>
      <c r="J504" s="116" t="str">
        <f>VLOOKUP(I504,Presupuesto!$B$11:$C$565,2,0)</f>
        <v>AGUINALDO Y DECIMO CUARTO MES</v>
      </c>
      <c r="K504" s="98" t="str">
        <f t="shared" si="16"/>
        <v>Posgrado</v>
      </c>
      <c r="L504" s="98" t="s">
        <v>395</v>
      </c>
    </row>
    <row r="505" spans="3:12" ht="15.75" thickBot="1">
      <c r="C505" s="172" t="s">
        <v>59</v>
      </c>
      <c r="D505" s="163"/>
      <c r="E505" s="154">
        <v>0</v>
      </c>
      <c r="F505" s="117">
        <f>IF(E503&lt;6,"",((E503-6)/12)*(G503/E503))</f>
        <v>0</v>
      </c>
      <c r="G505" s="97">
        <f>F505</f>
        <v>0</v>
      </c>
      <c r="H505" s="164"/>
      <c r="I505" s="101" t="s">
        <v>520</v>
      </c>
      <c r="J505" s="101" t="str">
        <f>VLOOKUP(I505,Presupuesto!$B$11:$C$565,2,0)</f>
        <v>DECIMOCUARTO MES</v>
      </c>
      <c r="K505" s="98" t="str">
        <f t="shared" si="16"/>
        <v>Posgrado</v>
      </c>
      <c r="L505" s="98" t="s">
        <v>395</v>
      </c>
    </row>
    <row r="506" spans="3:12" ht="15.75" thickBot="1">
      <c r="C506" s="137" t="s">
        <v>486</v>
      </c>
      <c r="D506" s="199"/>
      <c r="E506" s="152">
        <v>12</v>
      </c>
      <c r="F506" s="298">
        <f>HLOOKUP($C506,$BZ$2:$CM$3,2,0)</f>
        <v>31763.19</v>
      </c>
      <c r="G506" s="113">
        <f>D506*E506*F506</f>
        <v>0</v>
      </c>
      <c r="H506" s="166"/>
      <c r="I506" s="114" t="s">
        <v>497</v>
      </c>
      <c r="J506" s="114" t="str">
        <f>VLOOKUP(I506,Presupuesto!$B$11:$C$565,2,0)</f>
        <v>SUELDOS Y SALARIOS PERMANENTES</v>
      </c>
      <c r="K506" s="98" t="str">
        <f t="shared" si="16"/>
        <v>Posgrado</v>
      </c>
      <c r="L506" s="98" t="s">
        <v>395</v>
      </c>
    </row>
    <row r="507" spans="3:12">
      <c r="C507" s="171" t="s">
        <v>58</v>
      </c>
      <c r="D507" s="163"/>
      <c r="E507" s="154">
        <v>0</v>
      </c>
      <c r="F507" s="100">
        <f>IF(E506=0,"",(G506/E506)/12*E506)</f>
        <v>0</v>
      </c>
      <c r="G507" s="97">
        <f>F507</f>
        <v>0</v>
      </c>
      <c r="H507" s="164"/>
      <c r="I507" s="116" t="s">
        <v>517</v>
      </c>
      <c r="J507" s="116" t="str">
        <f>VLOOKUP(I507,Presupuesto!$B$11:$C$565,2,0)</f>
        <v>AGUINALDO Y DECIMO CUARTO MES</v>
      </c>
      <c r="K507" s="98" t="str">
        <f t="shared" si="16"/>
        <v>Posgrado</v>
      </c>
      <c r="L507" s="98" t="s">
        <v>395</v>
      </c>
    </row>
    <row r="508" spans="3:12" ht="15.75" thickBot="1">
      <c r="C508" s="172" t="s">
        <v>59</v>
      </c>
      <c r="D508" s="163"/>
      <c r="E508" s="154">
        <v>0</v>
      </c>
      <c r="F508" s="117">
        <f>IF(E506&lt;6,"",((E506-6)/12)*(G506/E506))</f>
        <v>0</v>
      </c>
      <c r="G508" s="97">
        <f>F508</f>
        <v>0</v>
      </c>
      <c r="H508" s="164"/>
      <c r="I508" s="101" t="s">
        <v>520</v>
      </c>
      <c r="J508" s="101" t="str">
        <f>VLOOKUP(I508,Presupuesto!$B$11:$C$565,2,0)</f>
        <v>DECIMOCUARTO MES</v>
      </c>
      <c r="K508" s="98" t="str">
        <f t="shared" si="16"/>
        <v>Posgrado</v>
      </c>
      <c r="L508" s="98" t="s">
        <v>395</v>
      </c>
    </row>
    <row r="509" spans="3:12" ht="15.75" thickBot="1">
      <c r="C509" s="137" t="s">
        <v>487</v>
      </c>
      <c r="D509" s="199"/>
      <c r="E509" s="152">
        <v>12</v>
      </c>
      <c r="F509" s="298">
        <f>HLOOKUP($C509,$BZ$2:$CM$3,2,0)</f>
        <v>29777.99</v>
      </c>
      <c r="G509" s="113">
        <f>D509*E509*F509</f>
        <v>0</v>
      </c>
      <c r="H509" s="166"/>
      <c r="I509" s="114" t="s">
        <v>497</v>
      </c>
      <c r="J509" s="114" t="str">
        <f>VLOOKUP(I509,Presupuesto!$B$11:$C$565,2,0)</f>
        <v>SUELDOS Y SALARIOS PERMANENTES</v>
      </c>
      <c r="K509" s="98" t="str">
        <f t="shared" si="16"/>
        <v>Posgrado</v>
      </c>
      <c r="L509" s="98" t="s">
        <v>395</v>
      </c>
    </row>
    <row r="510" spans="3:12">
      <c r="C510" s="171" t="s">
        <v>58</v>
      </c>
      <c r="D510" s="163"/>
      <c r="E510" s="154">
        <v>0</v>
      </c>
      <c r="F510" s="100">
        <f>IF(E509=0,"",(G509/E509)/12*E509)</f>
        <v>0</v>
      </c>
      <c r="G510" s="97">
        <f>F510</f>
        <v>0</v>
      </c>
      <c r="H510" s="164"/>
      <c r="I510" s="116" t="s">
        <v>517</v>
      </c>
      <c r="J510" s="116" t="str">
        <f>VLOOKUP(I510,Presupuesto!$B$11:$C$565,2,0)</f>
        <v>AGUINALDO Y DECIMO CUARTO MES</v>
      </c>
      <c r="K510" s="98" t="str">
        <f t="shared" si="16"/>
        <v>Posgrado</v>
      </c>
      <c r="L510" s="98" t="s">
        <v>395</v>
      </c>
    </row>
    <row r="511" spans="3:12" ht="15.75" thickBot="1">
      <c r="C511" s="172" t="s">
        <v>59</v>
      </c>
      <c r="D511" s="163"/>
      <c r="E511" s="154">
        <v>0</v>
      </c>
      <c r="F511" s="117">
        <f>IF(E509&lt;6,"",((E509-6)/12)*(G509/E509))</f>
        <v>0</v>
      </c>
      <c r="G511" s="97">
        <f>F511</f>
        <v>0</v>
      </c>
      <c r="H511" s="164"/>
      <c r="I511" s="101" t="s">
        <v>520</v>
      </c>
      <c r="J511" s="101" t="str">
        <f>VLOOKUP(I511,Presupuesto!$B$11:$C$565,2,0)</f>
        <v>DECIMOCUARTO MES</v>
      </c>
      <c r="K511" s="98" t="str">
        <f t="shared" si="16"/>
        <v>Posgrado</v>
      </c>
      <c r="L511" s="98" t="s">
        <v>395</v>
      </c>
    </row>
    <row r="512" spans="3:12" ht="15.75" thickBot="1">
      <c r="C512" s="137" t="s">
        <v>488</v>
      </c>
      <c r="D512" s="199"/>
      <c r="E512" s="152">
        <v>12</v>
      </c>
      <c r="F512" s="298">
        <f>HLOOKUP($C512,$BZ$2:$CM$3,2,0)</f>
        <v>27792.79</v>
      </c>
      <c r="G512" s="113">
        <f>D512*E512*F512</f>
        <v>0</v>
      </c>
      <c r="H512" s="166"/>
      <c r="I512" s="114" t="s">
        <v>497</v>
      </c>
      <c r="J512" s="114" t="str">
        <f>VLOOKUP(I512,Presupuesto!$B$11:$C$565,2,0)</f>
        <v>SUELDOS Y SALARIOS PERMANENTES</v>
      </c>
      <c r="K512" s="98" t="str">
        <f t="shared" si="16"/>
        <v>Posgrado</v>
      </c>
      <c r="L512" s="98" t="s">
        <v>395</v>
      </c>
    </row>
    <row r="513" spans="3:12">
      <c r="C513" s="171" t="s">
        <v>58</v>
      </c>
      <c r="D513" s="163"/>
      <c r="E513" s="154">
        <v>0</v>
      </c>
      <c r="F513" s="100">
        <f>IF(E512=0,"",(G512/E512)/12*E512)</f>
        <v>0</v>
      </c>
      <c r="G513" s="97">
        <f>F513</f>
        <v>0</v>
      </c>
      <c r="H513" s="164"/>
      <c r="I513" s="116" t="s">
        <v>517</v>
      </c>
      <c r="J513" s="116" t="str">
        <f>VLOOKUP(I513,Presupuesto!$B$11:$C$565,2,0)</f>
        <v>AGUINALDO Y DECIMO CUARTO MES</v>
      </c>
      <c r="K513" s="98" t="str">
        <f t="shared" si="16"/>
        <v>Posgrado</v>
      </c>
      <c r="L513" s="98" t="s">
        <v>395</v>
      </c>
    </row>
    <row r="514" spans="3:12" ht="15.75" thickBot="1">
      <c r="C514" s="172" t="s">
        <v>59</v>
      </c>
      <c r="D514" s="163"/>
      <c r="E514" s="154">
        <v>0</v>
      </c>
      <c r="F514" s="117">
        <f>IF(E512&lt;6,"",((E512-6)/12)*(G512/E512))</f>
        <v>0</v>
      </c>
      <c r="G514" s="97">
        <f>F514</f>
        <v>0</v>
      </c>
      <c r="H514" s="164"/>
      <c r="I514" s="101" t="s">
        <v>520</v>
      </c>
      <c r="J514" s="101" t="str">
        <f>VLOOKUP(I514,Presupuesto!$B$11:$C$565,2,0)</f>
        <v>DECIMOCUARTO MES</v>
      </c>
      <c r="K514" s="98" t="str">
        <f t="shared" si="16"/>
        <v>Posgrado</v>
      </c>
      <c r="L514" s="98" t="s">
        <v>395</v>
      </c>
    </row>
    <row r="515" spans="3:12" ht="15.75" thickBot="1">
      <c r="C515" s="137" t="s">
        <v>489</v>
      </c>
      <c r="D515" s="199"/>
      <c r="E515" s="152">
        <v>12</v>
      </c>
      <c r="F515" s="298">
        <f>HLOOKUP($C515,$BZ$2:$CM$3,2,0)</f>
        <v>18859.39</v>
      </c>
      <c r="G515" s="113">
        <f>D515*E515*F515</f>
        <v>0</v>
      </c>
      <c r="H515" s="166"/>
      <c r="I515" s="114" t="s">
        <v>497</v>
      </c>
      <c r="J515" s="114" t="str">
        <f>VLOOKUP(I515,Presupuesto!$B$11:$C$565,2,0)</f>
        <v>SUELDOS Y SALARIOS PERMANENTES</v>
      </c>
      <c r="K515" s="98" t="str">
        <f t="shared" si="16"/>
        <v>Posgrado</v>
      </c>
      <c r="L515" s="98" t="s">
        <v>395</v>
      </c>
    </row>
    <row r="516" spans="3:12">
      <c r="C516" s="171" t="s">
        <v>58</v>
      </c>
      <c r="D516" s="163"/>
      <c r="E516" s="154">
        <v>0</v>
      </c>
      <c r="F516" s="100">
        <f>IF(E515=0,"",(G515/E515)/12*E515)</f>
        <v>0</v>
      </c>
      <c r="G516" s="97">
        <f>F516</f>
        <v>0</v>
      </c>
      <c r="H516" s="164"/>
      <c r="I516" s="116" t="s">
        <v>517</v>
      </c>
      <c r="J516" s="116" t="str">
        <f>VLOOKUP(I516,Presupuesto!$B$11:$C$565,2,0)</f>
        <v>AGUINALDO Y DECIMO CUARTO MES</v>
      </c>
      <c r="K516" s="98" t="str">
        <f t="shared" si="16"/>
        <v>Posgrado</v>
      </c>
      <c r="L516" s="98" t="s">
        <v>395</v>
      </c>
    </row>
    <row r="517" spans="3:12" ht="15.75" thickBot="1">
      <c r="C517" s="172" t="s">
        <v>59</v>
      </c>
      <c r="D517" s="163"/>
      <c r="E517" s="154">
        <v>0</v>
      </c>
      <c r="F517" s="117">
        <f>IF(E515&lt;6,"",((E515-6)/12)*(G515/E515))</f>
        <v>0</v>
      </c>
      <c r="G517" s="97">
        <f>F517</f>
        <v>0</v>
      </c>
      <c r="H517" s="164"/>
      <c r="I517" s="101" t="s">
        <v>520</v>
      </c>
      <c r="J517" s="101" t="str">
        <f>VLOOKUP(I517,Presupuesto!$B$11:$C$565,2,0)</f>
        <v>DECIMOCUARTO MES</v>
      </c>
      <c r="K517" s="98" t="str">
        <f t="shared" si="16"/>
        <v>Posgrado</v>
      </c>
      <c r="L517" s="98" t="s">
        <v>395</v>
      </c>
    </row>
    <row r="518" spans="3:12" ht="15.75" thickBot="1">
      <c r="C518" s="137" t="s">
        <v>490</v>
      </c>
      <c r="D518" s="199"/>
      <c r="E518" s="152">
        <v>12</v>
      </c>
      <c r="F518" s="298">
        <f>HLOOKUP($C518,$BZ$2:$CM$3,2,0)</f>
        <v>17866.8</v>
      </c>
      <c r="G518" s="113">
        <f>D518*E518*F518</f>
        <v>0</v>
      </c>
      <c r="H518" s="166"/>
      <c r="I518" s="114" t="s">
        <v>497</v>
      </c>
      <c r="J518" s="114" t="str">
        <f>VLOOKUP(I518,Presupuesto!$B$11:$C$565,2,0)</f>
        <v>SUELDOS Y SALARIOS PERMANENTES</v>
      </c>
      <c r="K518" s="98" t="str">
        <f t="shared" si="16"/>
        <v>Posgrado</v>
      </c>
      <c r="L518" s="98" t="s">
        <v>395</v>
      </c>
    </row>
    <row r="519" spans="3:12">
      <c r="C519" s="171" t="s">
        <v>58</v>
      </c>
      <c r="D519" s="163"/>
      <c r="E519" s="154">
        <v>0</v>
      </c>
      <c r="F519" s="100">
        <f>IF(E518=0,"",(G518/E518)/12*E518)</f>
        <v>0</v>
      </c>
      <c r="G519" s="97">
        <f>F519</f>
        <v>0</v>
      </c>
      <c r="H519" s="164"/>
      <c r="I519" s="116" t="s">
        <v>517</v>
      </c>
      <c r="J519" s="116" t="str">
        <f>VLOOKUP(I519,Presupuesto!$B$11:$C$565,2,0)</f>
        <v>AGUINALDO Y DECIMO CUARTO MES</v>
      </c>
      <c r="K519" s="98" t="str">
        <f t="shared" si="16"/>
        <v>Posgrado</v>
      </c>
      <c r="L519" s="98" t="s">
        <v>395</v>
      </c>
    </row>
    <row r="520" spans="3:12" ht="15.75" thickBot="1">
      <c r="C520" s="172" t="s">
        <v>59</v>
      </c>
      <c r="D520" s="163"/>
      <c r="E520" s="154">
        <v>0</v>
      </c>
      <c r="F520" s="117">
        <f>IF(E518&lt;6,"",((E518-6)/12)*(G518/E518))</f>
        <v>0</v>
      </c>
      <c r="G520" s="97">
        <f>F520</f>
        <v>0</v>
      </c>
      <c r="H520" s="164"/>
      <c r="I520" s="101" t="s">
        <v>520</v>
      </c>
      <c r="J520" s="101" t="str">
        <f>VLOOKUP(I520,Presupuesto!$B$11:$C$565,2,0)</f>
        <v>DECIMOCUARTO MES</v>
      </c>
      <c r="K520" s="98" t="str">
        <f t="shared" si="16"/>
        <v>Posgrado</v>
      </c>
      <c r="L520" s="98" t="s">
        <v>395</v>
      </c>
    </row>
    <row r="521" spans="3:12" ht="15.75" thickBot="1">
      <c r="C521" s="137" t="s">
        <v>491</v>
      </c>
      <c r="D521" s="199"/>
      <c r="E521" s="152">
        <v>12</v>
      </c>
      <c r="F521" s="298">
        <f>HLOOKUP($C521,$BZ$2:$CM$3,2,0)</f>
        <v>13896.4</v>
      </c>
      <c r="G521" s="113">
        <f>D521*E521*F521</f>
        <v>0</v>
      </c>
      <c r="H521" s="166"/>
      <c r="I521" s="114" t="s">
        <v>497</v>
      </c>
      <c r="J521" s="114" t="str">
        <f>VLOOKUP(I521,Presupuesto!$B$11:$C$565,2,0)</f>
        <v>SUELDOS Y SALARIOS PERMANENTES</v>
      </c>
      <c r="K521" s="98" t="str">
        <f t="shared" si="16"/>
        <v>Posgrado</v>
      </c>
      <c r="L521" s="98" t="s">
        <v>395</v>
      </c>
    </row>
    <row r="522" spans="3:12">
      <c r="C522" s="171" t="s">
        <v>58</v>
      </c>
      <c r="D522" s="163"/>
      <c r="E522" s="154">
        <v>0</v>
      </c>
      <c r="F522" s="100">
        <f>IF(E521=0,"",(G521/E521)/12*E521)</f>
        <v>0</v>
      </c>
      <c r="G522" s="97">
        <f>F522</f>
        <v>0</v>
      </c>
      <c r="H522" s="164"/>
      <c r="I522" s="116" t="s">
        <v>517</v>
      </c>
      <c r="J522" s="116" t="str">
        <f>VLOOKUP(I522,Presupuesto!$B$11:$C$565,2,0)</f>
        <v>AGUINALDO Y DECIMO CUARTO MES</v>
      </c>
      <c r="K522" s="98" t="str">
        <f t="shared" si="16"/>
        <v>Posgrado</v>
      </c>
      <c r="L522" s="98" t="s">
        <v>395</v>
      </c>
    </row>
    <row r="523" spans="3:12" ht="15.75" thickBot="1">
      <c r="C523" s="172" t="s">
        <v>59</v>
      </c>
      <c r="D523" s="163"/>
      <c r="E523" s="154">
        <v>0</v>
      </c>
      <c r="F523" s="117">
        <f>IF(E521&lt;6,"",((E521-6)/12)*(G521/E521))</f>
        <v>0</v>
      </c>
      <c r="G523" s="97">
        <f>F523</f>
        <v>0</v>
      </c>
      <c r="H523" s="164"/>
      <c r="I523" s="101" t="s">
        <v>520</v>
      </c>
      <c r="J523" s="101" t="str">
        <f>VLOOKUP(I523,Presupuesto!$B$11:$C$565,2,0)</f>
        <v>DECIMOCUARTO MES</v>
      </c>
      <c r="K523" s="98" t="str">
        <f t="shared" si="16"/>
        <v>Posgrado</v>
      </c>
      <c r="L523" s="98" t="s">
        <v>395</v>
      </c>
    </row>
    <row r="524" spans="3:12" ht="15.75" thickBot="1">
      <c r="C524" s="137" t="s">
        <v>492</v>
      </c>
      <c r="D524" s="199"/>
      <c r="E524" s="152">
        <v>12</v>
      </c>
      <c r="F524" s="298">
        <f>HLOOKUP($C524,$BZ$2:$CM$3,2,0)</f>
        <v>15004.09</v>
      </c>
      <c r="G524" s="113">
        <f>D524*E524*F524</f>
        <v>0</v>
      </c>
      <c r="H524" s="166"/>
      <c r="I524" s="114" t="s">
        <v>497</v>
      </c>
      <c r="J524" s="114" t="str">
        <f>VLOOKUP(I524,Presupuesto!$B$11:$C$565,2,0)</f>
        <v>SUELDOS Y SALARIOS PERMANENTES</v>
      </c>
      <c r="K524" s="98" t="str">
        <f t="shared" si="16"/>
        <v>Posgrado</v>
      </c>
      <c r="L524" s="98" t="s">
        <v>395</v>
      </c>
    </row>
    <row r="525" spans="3:12">
      <c r="C525" s="171" t="s">
        <v>58</v>
      </c>
      <c r="D525" s="163"/>
      <c r="E525" s="154">
        <v>0</v>
      </c>
      <c r="F525" s="100">
        <f>IF(E524=0,"",(G524/E524)/12*E524)</f>
        <v>0</v>
      </c>
      <c r="G525" s="97">
        <f>F525</f>
        <v>0</v>
      </c>
      <c r="H525" s="164"/>
      <c r="I525" s="116" t="s">
        <v>517</v>
      </c>
      <c r="J525" s="116" t="str">
        <f>VLOOKUP(I525,Presupuesto!$B$11:$C$565,2,0)</f>
        <v>AGUINALDO Y DECIMO CUARTO MES</v>
      </c>
      <c r="K525" s="98" t="str">
        <f t="shared" si="16"/>
        <v>Posgrado</v>
      </c>
      <c r="L525" s="98" t="s">
        <v>395</v>
      </c>
    </row>
    <row r="526" spans="3:12" ht="15.75" thickBot="1">
      <c r="C526" s="172" t="s">
        <v>59</v>
      </c>
      <c r="D526" s="163"/>
      <c r="E526" s="154">
        <v>0</v>
      </c>
      <c r="F526" s="117">
        <f>IF(E524&lt;6,"",((E524-6)/12)*(G524/E524))</f>
        <v>0</v>
      </c>
      <c r="G526" s="97">
        <f>F526</f>
        <v>0</v>
      </c>
      <c r="H526" s="164"/>
      <c r="I526" s="101" t="s">
        <v>520</v>
      </c>
      <c r="J526" s="101" t="str">
        <f>VLOOKUP(I526,Presupuesto!$B$11:$C$565,2,0)</f>
        <v>DECIMOCUARTO MES</v>
      </c>
      <c r="K526" s="98" t="str">
        <f t="shared" si="16"/>
        <v>Posgrado</v>
      </c>
      <c r="L526" s="98" t="s">
        <v>395</v>
      </c>
    </row>
    <row r="527" spans="3:12" ht="15.75" thickBot="1">
      <c r="C527" s="137" t="s">
        <v>493</v>
      </c>
      <c r="D527" s="199"/>
      <c r="E527" s="152">
        <v>12</v>
      </c>
      <c r="F527" s="298">
        <f>HLOOKUP($C527,$BZ$2:$CM$3,2,0)</f>
        <v>13238.9</v>
      </c>
      <c r="G527" s="113">
        <f>D527*E527*F527</f>
        <v>0</v>
      </c>
      <c r="H527" s="166"/>
      <c r="I527" s="114" t="s">
        <v>497</v>
      </c>
      <c r="J527" s="114" t="str">
        <f>VLOOKUP(I527,Presupuesto!$B$11:$C$565,2,0)</f>
        <v>SUELDOS Y SALARIOS PERMANENTES</v>
      </c>
      <c r="K527" s="98" t="str">
        <f t="shared" si="16"/>
        <v>Posgrado</v>
      </c>
      <c r="L527" s="98" t="s">
        <v>395</v>
      </c>
    </row>
    <row r="528" spans="3:12">
      <c r="C528" s="171" t="s">
        <v>58</v>
      </c>
      <c r="D528" s="163"/>
      <c r="E528" s="154">
        <v>0</v>
      </c>
      <c r="F528" s="100">
        <f>IF(E527=0,"",(G527/E527)/12*E527)</f>
        <v>0</v>
      </c>
      <c r="G528" s="97">
        <f>F528</f>
        <v>0</v>
      </c>
      <c r="H528" s="164"/>
      <c r="I528" s="116" t="s">
        <v>517</v>
      </c>
      <c r="J528" s="116" t="str">
        <f>VLOOKUP(I528,Presupuesto!$B$11:$C$565,2,0)</f>
        <v>AGUINALDO Y DECIMO CUARTO MES</v>
      </c>
      <c r="K528" s="98" t="str">
        <f t="shared" si="16"/>
        <v>Posgrado</v>
      </c>
      <c r="L528" s="98" t="s">
        <v>395</v>
      </c>
    </row>
    <row r="529" spans="3:12" ht="15.75" thickBot="1">
      <c r="C529" s="172" t="s">
        <v>59</v>
      </c>
      <c r="D529" s="163"/>
      <c r="E529" s="154">
        <v>0</v>
      </c>
      <c r="F529" s="117">
        <f>IF(E527&lt;6,"",((E527-6)/12)*(G527/E527))</f>
        <v>0</v>
      </c>
      <c r="G529" s="97">
        <f>F529</f>
        <v>0</v>
      </c>
      <c r="H529" s="164"/>
      <c r="I529" s="101" t="s">
        <v>520</v>
      </c>
      <c r="J529" s="101" t="str">
        <f>VLOOKUP(I529,Presupuesto!$B$11:$C$565,2,0)</f>
        <v>DECIMOCUARTO MES</v>
      </c>
      <c r="K529" s="98" t="str">
        <f t="shared" si="16"/>
        <v>Posgrado</v>
      </c>
      <c r="L529" s="98" t="s">
        <v>395</v>
      </c>
    </row>
    <row r="530" spans="3:12" ht="15.75" thickBot="1">
      <c r="C530" s="137" t="s">
        <v>494</v>
      </c>
      <c r="D530" s="199"/>
      <c r="E530" s="152">
        <v>12</v>
      </c>
      <c r="F530" s="298">
        <f>HLOOKUP($C530,$BZ$2:$CM$3,2,0)</f>
        <v>12356.31</v>
      </c>
      <c r="G530" s="113">
        <f>D530*E530*F530</f>
        <v>0</v>
      </c>
      <c r="H530" s="166"/>
      <c r="I530" s="114" t="s">
        <v>497</v>
      </c>
      <c r="J530" s="114" t="str">
        <f>VLOOKUP(I530,Presupuesto!$B$11:$C$565,2,0)</f>
        <v>SUELDOS Y SALARIOS PERMANENTES</v>
      </c>
      <c r="K530" s="98" t="str">
        <f t="shared" ref="K530:K547" si="17">$K$497</f>
        <v>Posgrado</v>
      </c>
      <c r="L530" s="98" t="s">
        <v>395</v>
      </c>
    </row>
    <row r="531" spans="3:12">
      <c r="C531" s="171" t="s">
        <v>58</v>
      </c>
      <c r="D531" s="163"/>
      <c r="E531" s="154">
        <v>0</v>
      </c>
      <c r="F531" s="100">
        <f>IF(E530=0,"",(G530/E530)/12*E530)</f>
        <v>0</v>
      </c>
      <c r="G531" s="97">
        <f>F531</f>
        <v>0</v>
      </c>
      <c r="H531" s="164"/>
      <c r="I531" s="116" t="s">
        <v>517</v>
      </c>
      <c r="J531" s="116" t="str">
        <f>VLOOKUP(I531,Presupuesto!$B$11:$C$565,2,0)</f>
        <v>AGUINALDO Y DECIMO CUARTO MES</v>
      </c>
      <c r="K531" s="98" t="str">
        <f t="shared" si="17"/>
        <v>Posgrado</v>
      </c>
      <c r="L531" s="98" t="s">
        <v>395</v>
      </c>
    </row>
    <row r="532" spans="3:12" ht="15.75" thickBot="1">
      <c r="C532" s="172" t="s">
        <v>59</v>
      </c>
      <c r="D532" s="163"/>
      <c r="E532" s="154">
        <v>0</v>
      </c>
      <c r="F532" s="117">
        <f>IF(E530&lt;6,"",((E530-6)/12)*(G530/E530))</f>
        <v>0</v>
      </c>
      <c r="G532" s="97">
        <f>F532</f>
        <v>0</v>
      </c>
      <c r="H532" s="164"/>
      <c r="I532" s="101" t="s">
        <v>520</v>
      </c>
      <c r="J532" s="101" t="str">
        <f>VLOOKUP(I532,Presupuesto!$B$11:$C$565,2,0)</f>
        <v>DECIMOCUARTO MES</v>
      </c>
      <c r="K532" s="98" t="str">
        <f t="shared" si="17"/>
        <v>Posgrado</v>
      </c>
      <c r="L532" s="98" t="s">
        <v>395</v>
      </c>
    </row>
    <row r="533" spans="3:12" ht="15.75" thickBot="1">
      <c r="C533" s="137" t="s">
        <v>495</v>
      </c>
      <c r="D533" s="199"/>
      <c r="E533" s="152">
        <v>12</v>
      </c>
      <c r="F533" s="298">
        <f>HLOOKUP($C533,$BZ$2:$CM$3,2,0)</f>
        <v>463.22</v>
      </c>
      <c r="G533" s="113">
        <f>D533*E533*F533</f>
        <v>0</v>
      </c>
      <c r="H533" s="166"/>
      <c r="I533" s="114" t="s">
        <v>497</v>
      </c>
      <c r="J533" s="114" t="str">
        <f>VLOOKUP(I533,Presupuesto!$B$11:$C$565,2,0)</f>
        <v>SUELDOS Y SALARIOS PERMANENTES</v>
      </c>
      <c r="K533" s="98" t="str">
        <f t="shared" si="17"/>
        <v>Posgrado</v>
      </c>
      <c r="L533" s="98" t="s">
        <v>395</v>
      </c>
    </row>
    <row r="534" spans="3:12">
      <c r="C534" s="171" t="s">
        <v>58</v>
      </c>
      <c r="D534" s="163"/>
      <c r="E534" s="154">
        <v>0</v>
      </c>
      <c r="F534" s="100">
        <f>IF(E533=0,"",(G533/E533)/12*E533)</f>
        <v>0</v>
      </c>
      <c r="G534" s="97">
        <f>F534</f>
        <v>0</v>
      </c>
      <c r="H534" s="164"/>
      <c r="I534" s="116" t="s">
        <v>517</v>
      </c>
      <c r="J534" s="116" t="str">
        <f>VLOOKUP(I534,Presupuesto!$B$11:$C$565,2,0)</f>
        <v>AGUINALDO Y DECIMO CUARTO MES</v>
      </c>
      <c r="K534" s="98" t="str">
        <f t="shared" si="17"/>
        <v>Posgrado</v>
      </c>
      <c r="L534" s="98" t="s">
        <v>395</v>
      </c>
    </row>
    <row r="535" spans="3:12" ht="15.75" thickBot="1">
      <c r="C535" s="172" t="s">
        <v>59</v>
      </c>
      <c r="D535" s="163"/>
      <c r="E535" s="154">
        <v>0</v>
      </c>
      <c r="F535" s="117">
        <f>IF(E533&lt;6,"",((E533-6)/12)*(G533/E533))</f>
        <v>0</v>
      </c>
      <c r="G535" s="97">
        <f>F535</f>
        <v>0</v>
      </c>
      <c r="H535" s="164"/>
      <c r="I535" s="101" t="s">
        <v>520</v>
      </c>
      <c r="J535" s="101" t="str">
        <f>VLOOKUP(I535,Presupuesto!$B$11:$C$565,2,0)</f>
        <v>DECIMOCUARTO MES</v>
      </c>
      <c r="K535" s="98" t="str">
        <f t="shared" si="17"/>
        <v>Posgrado</v>
      </c>
      <c r="L535" s="98" t="s">
        <v>395</v>
      </c>
    </row>
    <row r="536" spans="3:12" ht="15.75" thickBot="1">
      <c r="C536" s="137" t="s">
        <v>496</v>
      </c>
      <c r="D536" s="199"/>
      <c r="E536" s="152">
        <v>12</v>
      </c>
      <c r="F536" s="298">
        <f>HLOOKUP($C536,$BZ$2:$CM$3,2,0)</f>
        <v>2007.3</v>
      </c>
      <c r="G536" s="113">
        <f>D536*E536*F536</f>
        <v>0</v>
      </c>
      <c r="H536" s="166"/>
      <c r="I536" s="114" t="s">
        <v>497</v>
      </c>
      <c r="J536" s="114" t="str">
        <f>VLOOKUP(I536,Presupuesto!$B$11:$C$565,2,0)</f>
        <v>SUELDOS Y SALARIOS PERMANENTES</v>
      </c>
      <c r="K536" s="98" t="str">
        <f t="shared" si="17"/>
        <v>Posgrado</v>
      </c>
      <c r="L536" s="98" t="s">
        <v>395</v>
      </c>
    </row>
    <row r="537" spans="3:12">
      <c r="C537" s="171" t="s">
        <v>58</v>
      </c>
      <c r="D537" s="163"/>
      <c r="E537" s="154">
        <v>0</v>
      </c>
      <c r="F537" s="100">
        <f>IF(E536=0,"",(G536/E536)/12*E536)</f>
        <v>0</v>
      </c>
      <c r="G537" s="97">
        <f>F537</f>
        <v>0</v>
      </c>
      <c r="H537" s="164"/>
      <c r="I537" s="116" t="s">
        <v>517</v>
      </c>
      <c r="J537" s="116" t="str">
        <f>VLOOKUP(I537,Presupuesto!$B$11:$C$565,2,0)</f>
        <v>AGUINALDO Y DECIMO CUARTO MES</v>
      </c>
      <c r="K537" s="98" t="str">
        <f t="shared" si="17"/>
        <v>Posgrado</v>
      </c>
      <c r="L537" s="98" t="s">
        <v>395</v>
      </c>
    </row>
    <row r="538" spans="3:12" ht="15.75" thickBot="1">
      <c r="C538" s="172" t="s">
        <v>59</v>
      </c>
      <c r="D538" s="163"/>
      <c r="E538" s="154">
        <v>0</v>
      </c>
      <c r="F538" s="117">
        <f>IF(E536&lt;6,"",((E536-6)/12)*(G536/E536))</f>
        <v>0</v>
      </c>
      <c r="G538" s="97">
        <f>F538</f>
        <v>0</v>
      </c>
      <c r="H538" s="164"/>
      <c r="I538" s="101" t="s">
        <v>520</v>
      </c>
      <c r="J538" s="101" t="str">
        <f>VLOOKUP(I538,Presupuesto!$B$11:$C$565,2,0)</f>
        <v>DECIMOCUARTO MES</v>
      </c>
      <c r="K538" s="98" t="str">
        <f t="shared" si="17"/>
        <v>Posgrado</v>
      </c>
      <c r="L538" s="98" t="s">
        <v>395</v>
      </c>
    </row>
    <row r="539" spans="3:12" ht="15.75" thickBot="1">
      <c r="C539" s="140" t="s">
        <v>83</v>
      </c>
      <c r="D539" s="199"/>
      <c r="E539" s="152">
        <v>12</v>
      </c>
      <c r="F539" s="139">
        <v>30000</v>
      </c>
      <c r="G539" s="113">
        <f>D539*E539*F539</f>
        <v>0</v>
      </c>
      <c r="H539" s="166"/>
      <c r="I539" s="114" t="s">
        <v>565</v>
      </c>
      <c r="J539" s="114" t="str">
        <f>VLOOKUP(I539,Presupuesto!$B$11:$C$565,2,0)</f>
        <v>CONTRATOS ESPECIALES</v>
      </c>
      <c r="K539" s="98" t="str">
        <f t="shared" si="17"/>
        <v>Posgrado</v>
      </c>
      <c r="L539" s="98" t="s">
        <v>395</v>
      </c>
    </row>
    <row r="540" spans="3:12">
      <c r="C540" s="171" t="s">
        <v>58</v>
      </c>
      <c r="D540" s="163"/>
      <c r="E540" s="154">
        <v>0</v>
      </c>
      <c r="F540" s="117">
        <f>IF(E539=0,"",(G539/E539)/12*E539)</f>
        <v>0</v>
      </c>
      <c r="G540" s="97">
        <f>F540</f>
        <v>0</v>
      </c>
      <c r="H540" s="164"/>
      <c r="I540" s="101" t="s">
        <v>565</v>
      </c>
      <c r="J540" s="101" t="str">
        <f>VLOOKUP(I540,Presupuesto!$B$11:$C$565,2,0)</f>
        <v>CONTRATOS ESPECIALES</v>
      </c>
      <c r="K540" s="98" t="str">
        <f t="shared" si="17"/>
        <v>Posgrado</v>
      </c>
      <c r="L540" s="98" t="s">
        <v>394</v>
      </c>
    </row>
    <row r="541" spans="3:12" ht="15.75" thickBot="1">
      <c r="C541" s="172" t="s">
        <v>59</v>
      </c>
      <c r="D541" s="163"/>
      <c r="E541" s="154">
        <v>0</v>
      </c>
      <c r="F541" s="100">
        <f>IF(E539&lt;6,"",((E539-6)/12)*(G539/E539))</f>
        <v>0</v>
      </c>
      <c r="G541" s="97">
        <f>F541</f>
        <v>0</v>
      </c>
      <c r="H541" s="164"/>
      <c r="I541" s="101" t="s">
        <v>565</v>
      </c>
      <c r="J541" s="101" t="str">
        <f>VLOOKUP(I541,Presupuesto!$B$11:$C$565,2,0)</f>
        <v>CONTRATOS ESPECIALES</v>
      </c>
      <c r="K541" s="98" t="str">
        <f t="shared" si="17"/>
        <v>Posgrado</v>
      </c>
      <c r="L541" s="98" t="s">
        <v>399</v>
      </c>
    </row>
    <row r="542" spans="3:12" ht="15.75" thickBot="1">
      <c r="C542" s="140" t="s">
        <v>60</v>
      </c>
      <c r="D542" s="199"/>
      <c r="E542" s="152">
        <v>12</v>
      </c>
      <c r="F542" s="118">
        <v>30000</v>
      </c>
      <c r="G542" s="113">
        <f>D542*E542*F542</f>
        <v>0</v>
      </c>
      <c r="H542" s="166"/>
      <c r="I542" s="114" t="s">
        <v>706</v>
      </c>
      <c r="J542" s="114" t="str">
        <f>VLOOKUP(I542,Presupuesto!$B$11:$C$565,2,0)</f>
        <v>OTROS SERVICIOS TECNICOS Y PROFESIONALES</v>
      </c>
      <c r="K542" s="98" t="str">
        <f t="shared" si="17"/>
        <v>Posgrado</v>
      </c>
      <c r="L542" s="98" t="s">
        <v>394</v>
      </c>
    </row>
    <row r="543" spans="3:12">
      <c r="C543" s="171" t="s">
        <v>58</v>
      </c>
      <c r="D543" s="163"/>
      <c r="E543" s="154">
        <v>0</v>
      </c>
      <c r="F543" s="100">
        <v>0</v>
      </c>
      <c r="G543" s="97">
        <f>F543</f>
        <v>0</v>
      </c>
      <c r="H543" s="164"/>
      <c r="I543" s="101" t="s">
        <v>706</v>
      </c>
      <c r="J543" s="101" t="str">
        <f>VLOOKUP(I543,Presupuesto!$B$11:$C$565,2,0)</f>
        <v>OTROS SERVICIOS TECNICOS Y PROFESIONALES</v>
      </c>
      <c r="K543" s="98" t="str">
        <f t="shared" si="17"/>
        <v>Posgrado</v>
      </c>
      <c r="L543" s="98" t="s">
        <v>394</v>
      </c>
    </row>
    <row r="544" spans="3:12" ht="15.75" thickBot="1">
      <c r="C544" s="172" t="s">
        <v>59</v>
      </c>
      <c r="D544" s="163"/>
      <c r="E544" s="154">
        <v>0</v>
      </c>
      <c r="F544" s="100">
        <v>0</v>
      </c>
      <c r="G544" s="97">
        <f>F544</f>
        <v>0</v>
      </c>
      <c r="H544" s="164"/>
      <c r="I544" s="101" t="s">
        <v>706</v>
      </c>
      <c r="J544" s="101" t="str">
        <f>VLOOKUP(I544,Presupuesto!$B$11:$C$565,2,0)</f>
        <v>OTROS SERVICIOS TECNICOS Y PROFESIONALES</v>
      </c>
      <c r="K544" s="98" t="str">
        <f t="shared" si="17"/>
        <v>Posgrado</v>
      </c>
      <c r="L544" s="98" t="s">
        <v>394</v>
      </c>
    </row>
    <row r="545" spans="3:12" ht="15.75" thickBot="1">
      <c r="C545" s="140" t="s">
        <v>61</v>
      </c>
      <c r="D545" s="199"/>
      <c r="E545" s="152">
        <v>12</v>
      </c>
      <c r="F545" s="118">
        <v>30000</v>
      </c>
      <c r="G545" s="113">
        <f>D545*E545*F545</f>
        <v>0</v>
      </c>
      <c r="H545" s="166"/>
      <c r="I545" s="114" t="s">
        <v>497</v>
      </c>
      <c r="J545" s="114" t="str">
        <f>VLOOKUP(I545,Presupuesto!$B$11:$C$565,2,0)</f>
        <v>SUELDOS Y SALARIOS PERMANENTES</v>
      </c>
      <c r="K545" s="98" t="str">
        <f t="shared" si="17"/>
        <v>Posgrado</v>
      </c>
      <c r="L545" s="98" t="s">
        <v>394</v>
      </c>
    </row>
    <row r="546" spans="3:12">
      <c r="C546" s="171" t="s">
        <v>58</v>
      </c>
      <c r="D546" s="169"/>
      <c r="E546" s="131">
        <v>0</v>
      </c>
      <c r="F546" s="119">
        <f>IF(E545=0,"",(G545/E545)/12*E545)</f>
        <v>0</v>
      </c>
      <c r="G546" s="120">
        <f>F546</f>
        <v>0</v>
      </c>
      <c r="H546" s="164"/>
      <c r="I546" s="101" t="s">
        <v>517</v>
      </c>
      <c r="J546" s="101" t="str">
        <f>VLOOKUP(I546,Presupuesto!$B$11:$C$565,2,0)</f>
        <v>AGUINALDO Y DECIMO CUARTO MES</v>
      </c>
      <c r="K546" s="98" t="str">
        <f t="shared" si="17"/>
        <v>Posgrado</v>
      </c>
      <c r="L546" s="98" t="s">
        <v>394</v>
      </c>
    </row>
    <row r="547" spans="3:12" ht="15.75" thickBot="1">
      <c r="C547" s="173" t="s">
        <v>59</v>
      </c>
      <c r="D547" s="162"/>
      <c r="E547" s="132">
        <v>0</v>
      </c>
      <c r="F547" s="105">
        <f>IF(E545&lt;6,"",((E545-6)/12)*(G545/E545))</f>
        <v>0</v>
      </c>
      <c r="G547" s="105">
        <f>F547</f>
        <v>0</v>
      </c>
      <c r="H547" s="162"/>
      <c r="I547" s="106" t="s">
        <v>520</v>
      </c>
      <c r="J547" s="124" t="str">
        <f>VLOOKUP(I547,Presupuesto!$B$11:$C$565,2,0)</f>
        <v>DECIMOCUARTO MES</v>
      </c>
      <c r="K547" s="106" t="str">
        <f t="shared" si="17"/>
        <v>Posgrado</v>
      </c>
      <c r="L547" s="124" t="s">
        <v>394</v>
      </c>
    </row>
    <row r="549" spans="3:12" ht="15.75" thickBot="1">
      <c r="K549" s="153"/>
    </row>
    <row r="550" spans="3:12" ht="15.75" thickBot="1">
      <c r="C550" s="69" t="s">
        <v>43</v>
      </c>
      <c r="D550" s="30">
        <f>SUM(G557:G607)</f>
        <v>0</v>
      </c>
      <c r="E550" s="93"/>
      <c r="F550" s="93"/>
      <c r="G550" s="93"/>
      <c r="H550" s="76"/>
      <c r="I550" s="76"/>
      <c r="J550" s="76"/>
      <c r="K550" s="153"/>
    </row>
    <row r="551" spans="3:12">
      <c r="D551" s="31"/>
      <c r="E551" s="93"/>
      <c r="F551" s="93"/>
      <c r="G551" s="93"/>
      <c r="H551" s="76"/>
      <c r="I551" s="76"/>
      <c r="J551" s="76"/>
      <c r="K551" s="153"/>
    </row>
    <row r="552" spans="3:12">
      <c r="D552" s="31"/>
      <c r="E552" s="93"/>
      <c r="F552" s="93"/>
      <c r="G552" s="93"/>
      <c r="H552" s="76"/>
      <c r="I552" s="76"/>
      <c r="J552" s="76"/>
      <c r="K552" s="153"/>
    </row>
    <row r="553" spans="3:12" ht="15.75">
      <c r="C553" s="202" t="s">
        <v>392</v>
      </c>
      <c r="D553" s="351"/>
      <c r="E553" s="93"/>
      <c r="F553" s="93"/>
      <c r="G553" s="93"/>
      <c r="H553" s="76"/>
      <c r="I553" s="76"/>
      <c r="J553" s="76"/>
      <c r="K553" s="153"/>
    </row>
    <row r="554" spans="3:12" ht="18.75">
      <c r="C554" s="208"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c r="C555" s="177"/>
      <c r="D555" s="31"/>
      <c r="E555" s="93"/>
      <c r="F555" s="93"/>
      <c r="G555" s="93"/>
      <c r="H555" s="76"/>
      <c r="I555" s="76"/>
      <c r="J555" s="76"/>
      <c r="K555" s="153"/>
    </row>
    <row r="556" spans="3:12" ht="30.75" thickBot="1">
      <c r="C556" s="134" t="s">
        <v>44</v>
      </c>
      <c r="D556" s="138" t="s">
        <v>55</v>
      </c>
      <c r="E556" s="170" t="s">
        <v>56</v>
      </c>
      <c r="F556" s="138" t="s">
        <v>57</v>
      </c>
      <c r="G556" s="135" t="s">
        <v>27</v>
      </c>
      <c r="H556" s="133" t="s">
        <v>131</v>
      </c>
      <c r="I556" s="136" t="s">
        <v>46</v>
      </c>
      <c r="J556" s="136" t="s">
        <v>132</v>
      </c>
      <c r="K556" s="136" t="s">
        <v>410</v>
      </c>
      <c r="L556" s="136" t="s">
        <v>411</v>
      </c>
    </row>
    <row r="557" spans="3:12" ht="15.75" thickBot="1">
      <c r="C557" s="137" t="s">
        <v>483</v>
      </c>
      <c r="D557" s="199"/>
      <c r="E557" s="152">
        <v>12</v>
      </c>
      <c r="F557" s="298">
        <f>HLOOKUP($C557,$BZ$2:$CM$3,2,0)</f>
        <v>43674.39</v>
      </c>
      <c r="G557" s="113">
        <f>D557*E557*F557</f>
        <v>0</v>
      </c>
      <c r="H557" s="166"/>
      <c r="I557" s="114" t="s">
        <v>497</v>
      </c>
      <c r="J557" s="114" t="str">
        <f>VLOOKUP(I557,Presupuesto!$B$11:$C$565,2,0)</f>
        <v>SUELDOS Y SALARIOS PERMANENTES</v>
      </c>
      <c r="K557" s="216" t="s">
        <v>1449</v>
      </c>
      <c r="L557" s="98" t="s">
        <v>394</v>
      </c>
    </row>
    <row r="558" spans="3:12">
      <c r="C558" s="171" t="s">
        <v>58</v>
      </c>
      <c r="D558" s="163"/>
      <c r="E558" s="154">
        <v>0</v>
      </c>
      <c r="F558" s="100">
        <f>IF(E557=0,"",(G557/E557)/12*E557)</f>
        <v>0</v>
      </c>
      <c r="G558" s="97">
        <f>F558</f>
        <v>0</v>
      </c>
      <c r="H558" s="164"/>
      <c r="I558" s="116" t="s">
        <v>517</v>
      </c>
      <c r="J558" s="116" t="str">
        <f>VLOOKUP(I558,Presupuesto!$B$11:$C$565,2,0)</f>
        <v>AGUINALDO Y DECIMO CUARTO MES</v>
      </c>
      <c r="K558" s="98" t="str">
        <f t="shared" ref="K558:K589" si="18">$K$557</f>
        <v>Posgrado</v>
      </c>
      <c r="L558" s="98" t="s">
        <v>412</v>
      </c>
    </row>
    <row r="559" spans="3:12" ht="15.75" thickBot="1">
      <c r="C559" s="172" t="s">
        <v>59</v>
      </c>
      <c r="D559" s="163"/>
      <c r="E559" s="154">
        <v>0</v>
      </c>
      <c r="F559" s="117">
        <f>IF(E557&lt;6,"",((E557-6)/12)*(G557/E557))</f>
        <v>0</v>
      </c>
      <c r="G559" s="97">
        <f>F559</f>
        <v>0</v>
      </c>
      <c r="H559" s="164"/>
      <c r="I559" s="101" t="s">
        <v>520</v>
      </c>
      <c r="J559" s="101" t="str">
        <f>VLOOKUP(I559,Presupuesto!$B$11:$C$565,2,0)</f>
        <v>DECIMOCUARTO MES</v>
      </c>
      <c r="K559" s="98" t="str">
        <f t="shared" si="18"/>
        <v>Posgrado</v>
      </c>
      <c r="L559" s="98" t="s">
        <v>395</v>
      </c>
    </row>
    <row r="560" spans="3:12" ht="15.75" thickBot="1">
      <c r="C560" s="137" t="s">
        <v>484</v>
      </c>
      <c r="D560" s="199"/>
      <c r="E560" s="152">
        <v>12</v>
      </c>
      <c r="F560" s="298">
        <f>HLOOKUP($C560,$BZ$2:$CM$3,2,0)</f>
        <v>39703.99</v>
      </c>
      <c r="G560" s="113">
        <f>D560*E560*F560</f>
        <v>0</v>
      </c>
      <c r="H560" s="166"/>
      <c r="I560" s="114" t="s">
        <v>497</v>
      </c>
      <c r="J560" s="114" t="str">
        <f>VLOOKUP(I560,Presupuesto!$B$11:$C$565,2,0)</f>
        <v>SUELDOS Y SALARIOS PERMANENTES</v>
      </c>
      <c r="K560" s="98" t="str">
        <f t="shared" si="18"/>
        <v>Posgrado</v>
      </c>
      <c r="L560" s="98" t="s">
        <v>395</v>
      </c>
    </row>
    <row r="561" spans="3:12">
      <c r="C561" s="171" t="s">
        <v>58</v>
      </c>
      <c r="D561" s="163"/>
      <c r="E561" s="154">
        <v>0</v>
      </c>
      <c r="F561" s="100">
        <f>IF(E560=0,"",(G560/E560)/12*E560)</f>
        <v>0</v>
      </c>
      <c r="G561" s="97">
        <f>F561</f>
        <v>0</v>
      </c>
      <c r="H561" s="164"/>
      <c r="I561" s="116" t="s">
        <v>517</v>
      </c>
      <c r="J561" s="116" t="str">
        <f>VLOOKUP(I561,Presupuesto!$B$11:$C$565,2,0)</f>
        <v>AGUINALDO Y DECIMO CUARTO MES</v>
      </c>
      <c r="K561" s="98" t="str">
        <f t="shared" si="18"/>
        <v>Posgrado</v>
      </c>
      <c r="L561" s="98" t="s">
        <v>395</v>
      </c>
    </row>
    <row r="562" spans="3:12" ht="15.75" thickBot="1">
      <c r="C562" s="172" t="s">
        <v>59</v>
      </c>
      <c r="D562" s="163"/>
      <c r="E562" s="154">
        <v>0</v>
      </c>
      <c r="F562" s="117">
        <f>IF(E560&lt;6,"",((E560-6)/12)*(G560/E560))</f>
        <v>0</v>
      </c>
      <c r="G562" s="97">
        <f>F562</f>
        <v>0</v>
      </c>
      <c r="H562" s="164"/>
      <c r="I562" s="101" t="s">
        <v>520</v>
      </c>
      <c r="J562" s="101" t="str">
        <f>VLOOKUP(I562,Presupuesto!$B$11:$C$565,2,0)</f>
        <v>DECIMOCUARTO MES</v>
      </c>
      <c r="K562" s="98" t="str">
        <f t="shared" si="18"/>
        <v>Posgrado</v>
      </c>
      <c r="L562" s="98" t="s">
        <v>395</v>
      </c>
    </row>
    <row r="563" spans="3:12" ht="15.75" thickBot="1">
      <c r="C563" s="137" t="s">
        <v>485</v>
      </c>
      <c r="D563" s="199"/>
      <c r="E563" s="152">
        <v>12</v>
      </c>
      <c r="F563" s="298">
        <f>HLOOKUP($C563,$BZ$2:$CM$3,2,0)</f>
        <v>35733.589999999997</v>
      </c>
      <c r="G563" s="113">
        <f>D563*E563*F563</f>
        <v>0</v>
      </c>
      <c r="H563" s="166"/>
      <c r="I563" s="114" t="s">
        <v>497</v>
      </c>
      <c r="J563" s="114" t="str">
        <f>VLOOKUP(I563,Presupuesto!$B$11:$C$565,2,0)</f>
        <v>SUELDOS Y SALARIOS PERMANENTES</v>
      </c>
      <c r="K563" s="98" t="str">
        <f t="shared" si="18"/>
        <v>Posgrado</v>
      </c>
      <c r="L563" s="98" t="s">
        <v>395</v>
      </c>
    </row>
    <row r="564" spans="3:12">
      <c r="C564" s="171" t="s">
        <v>58</v>
      </c>
      <c r="D564" s="163"/>
      <c r="E564" s="154">
        <v>0</v>
      </c>
      <c r="F564" s="100">
        <f>IF(E563=0,"",(G563/E563)/12*E563)</f>
        <v>0</v>
      </c>
      <c r="G564" s="97">
        <f>F564</f>
        <v>0</v>
      </c>
      <c r="H564" s="164"/>
      <c r="I564" s="116" t="s">
        <v>517</v>
      </c>
      <c r="J564" s="116" t="str">
        <f>VLOOKUP(I564,Presupuesto!$B$11:$C$565,2,0)</f>
        <v>AGUINALDO Y DECIMO CUARTO MES</v>
      </c>
      <c r="K564" s="98" t="str">
        <f t="shared" si="18"/>
        <v>Posgrado</v>
      </c>
      <c r="L564" s="98" t="s">
        <v>395</v>
      </c>
    </row>
    <row r="565" spans="3:12" ht="15.75" thickBot="1">
      <c r="C565" s="172" t="s">
        <v>59</v>
      </c>
      <c r="D565" s="163"/>
      <c r="E565" s="154">
        <v>0</v>
      </c>
      <c r="F565" s="117">
        <f>IF(E563&lt;6,"",((E563-6)/12)*(G563/E563))</f>
        <v>0</v>
      </c>
      <c r="G565" s="97">
        <f>F565</f>
        <v>0</v>
      </c>
      <c r="H565" s="164"/>
      <c r="I565" s="101" t="s">
        <v>520</v>
      </c>
      <c r="J565" s="101" t="str">
        <f>VLOOKUP(I565,Presupuesto!$B$11:$C$565,2,0)</f>
        <v>DECIMOCUARTO MES</v>
      </c>
      <c r="K565" s="98" t="str">
        <f t="shared" si="18"/>
        <v>Posgrado</v>
      </c>
      <c r="L565" s="98" t="s">
        <v>395</v>
      </c>
    </row>
    <row r="566" spans="3:12" ht="15.75" thickBot="1">
      <c r="C566" s="137" t="s">
        <v>486</v>
      </c>
      <c r="D566" s="199"/>
      <c r="E566" s="152">
        <v>12</v>
      </c>
      <c r="F566" s="298">
        <f>HLOOKUP($C566,$BZ$2:$CM$3,2,0)</f>
        <v>31763.19</v>
      </c>
      <c r="G566" s="113">
        <f>D566*E566*F566</f>
        <v>0</v>
      </c>
      <c r="H566" s="166"/>
      <c r="I566" s="114" t="s">
        <v>497</v>
      </c>
      <c r="J566" s="114" t="str">
        <f>VLOOKUP(I566,Presupuesto!$B$11:$C$565,2,0)</f>
        <v>SUELDOS Y SALARIOS PERMANENTES</v>
      </c>
      <c r="K566" s="98" t="str">
        <f t="shared" si="18"/>
        <v>Posgrado</v>
      </c>
      <c r="L566" s="98" t="s">
        <v>395</v>
      </c>
    </row>
    <row r="567" spans="3:12">
      <c r="C567" s="171" t="s">
        <v>58</v>
      </c>
      <c r="D567" s="163"/>
      <c r="E567" s="154">
        <v>0</v>
      </c>
      <c r="F567" s="100">
        <f>IF(E566=0,"",(G566/E566)/12*E566)</f>
        <v>0</v>
      </c>
      <c r="G567" s="97">
        <f>F567</f>
        <v>0</v>
      </c>
      <c r="H567" s="164"/>
      <c r="I567" s="116" t="s">
        <v>517</v>
      </c>
      <c r="J567" s="116" t="str">
        <f>VLOOKUP(I567,Presupuesto!$B$11:$C$565,2,0)</f>
        <v>AGUINALDO Y DECIMO CUARTO MES</v>
      </c>
      <c r="K567" s="98" t="str">
        <f t="shared" si="18"/>
        <v>Posgrado</v>
      </c>
      <c r="L567" s="98" t="s">
        <v>395</v>
      </c>
    </row>
    <row r="568" spans="3:12" ht="15.75" thickBot="1">
      <c r="C568" s="172" t="s">
        <v>59</v>
      </c>
      <c r="D568" s="163"/>
      <c r="E568" s="154">
        <v>0</v>
      </c>
      <c r="F568" s="117">
        <f>IF(E566&lt;6,"",((E566-6)/12)*(G566/E566))</f>
        <v>0</v>
      </c>
      <c r="G568" s="97">
        <f>F568</f>
        <v>0</v>
      </c>
      <c r="H568" s="164"/>
      <c r="I568" s="101" t="s">
        <v>520</v>
      </c>
      <c r="J568" s="101" t="str">
        <f>VLOOKUP(I568,Presupuesto!$B$11:$C$565,2,0)</f>
        <v>DECIMOCUARTO MES</v>
      </c>
      <c r="K568" s="98" t="str">
        <f t="shared" si="18"/>
        <v>Posgrado</v>
      </c>
      <c r="L568" s="98" t="s">
        <v>395</v>
      </c>
    </row>
    <row r="569" spans="3:12" ht="15.75" thickBot="1">
      <c r="C569" s="137" t="s">
        <v>487</v>
      </c>
      <c r="D569" s="199"/>
      <c r="E569" s="152">
        <v>12</v>
      </c>
      <c r="F569" s="298">
        <f>HLOOKUP($C569,$BZ$2:$CM$3,2,0)</f>
        <v>29777.99</v>
      </c>
      <c r="G569" s="113">
        <f>D569*E569*F569</f>
        <v>0</v>
      </c>
      <c r="H569" s="166"/>
      <c r="I569" s="114" t="s">
        <v>497</v>
      </c>
      <c r="J569" s="114" t="str">
        <f>VLOOKUP(I569,Presupuesto!$B$11:$C$565,2,0)</f>
        <v>SUELDOS Y SALARIOS PERMANENTES</v>
      </c>
      <c r="K569" s="98" t="str">
        <f t="shared" si="18"/>
        <v>Posgrado</v>
      </c>
      <c r="L569" s="98" t="s">
        <v>395</v>
      </c>
    </row>
    <row r="570" spans="3:12">
      <c r="C570" s="171" t="s">
        <v>58</v>
      </c>
      <c r="D570" s="163"/>
      <c r="E570" s="154">
        <v>0</v>
      </c>
      <c r="F570" s="100">
        <f>IF(E569=0,"",(G569/E569)/12*E569)</f>
        <v>0</v>
      </c>
      <c r="G570" s="97">
        <f>F570</f>
        <v>0</v>
      </c>
      <c r="H570" s="164"/>
      <c r="I570" s="116" t="s">
        <v>517</v>
      </c>
      <c r="J570" s="116" t="str">
        <f>VLOOKUP(I570,Presupuesto!$B$11:$C$565,2,0)</f>
        <v>AGUINALDO Y DECIMO CUARTO MES</v>
      </c>
      <c r="K570" s="98" t="str">
        <f t="shared" si="18"/>
        <v>Posgrado</v>
      </c>
      <c r="L570" s="98" t="s">
        <v>395</v>
      </c>
    </row>
    <row r="571" spans="3:12" ht="15.75" thickBot="1">
      <c r="C571" s="172" t="s">
        <v>59</v>
      </c>
      <c r="D571" s="163"/>
      <c r="E571" s="154">
        <v>0</v>
      </c>
      <c r="F571" s="117">
        <f>IF(E569&lt;6,"",((E569-6)/12)*(G569/E569))</f>
        <v>0</v>
      </c>
      <c r="G571" s="97">
        <f>F571</f>
        <v>0</v>
      </c>
      <c r="H571" s="164"/>
      <c r="I571" s="101" t="s">
        <v>520</v>
      </c>
      <c r="J571" s="101" t="str">
        <f>VLOOKUP(I571,Presupuesto!$B$11:$C$565,2,0)</f>
        <v>DECIMOCUARTO MES</v>
      </c>
      <c r="K571" s="98" t="str">
        <f t="shared" si="18"/>
        <v>Posgrado</v>
      </c>
      <c r="L571" s="98" t="s">
        <v>395</v>
      </c>
    </row>
    <row r="572" spans="3:12" ht="15.75" thickBot="1">
      <c r="C572" s="137" t="s">
        <v>488</v>
      </c>
      <c r="D572" s="199"/>
      <c r="E572" s="152">
        <v>12</v>
      </c>
      <c r="F572" s="298">
        <f>HLOOKUP($C572,$BZ$2:$CM$3,2,0)</f>
        <v>27792.79</v>
      </c>
      <c r="G572" s="113">
        <f>D572*E572*F572</f>
        <v>0</v>
      </c>
      <c r="H572" s="166"/>
      <c r="I572" s="114" t="s">
        <v>497</v>
      </c>
      <c r="J572" s="114" t="str">
        <f>VLOOKUP(I572,Presupuesto!$B$11:$C$565,2,0)</f>
        <v>SUELDOS Y SALARIOS PERMANENTES</v>
      </c>
      <c r="K572" s="98" t="str">
        <f t="shared" si="18"/>
        <v>Posgrado</v>
      </c>
      <c r="L572" s="98" t="s">
        <v>395</v>
      </c>
    </row>
    <row r="573" spans="3:12">
      <c r="C573" s="171" t="s">
        <v>58</v>
      </c>
      <c r="D573" s="163"/>
      <c r="E573" s="154">
        <v>0</v>
      </c>
      <c r="F573" s="100">
        <f>IF(E572=0,"",(G572/E572)/12*E572)</f>
        <v>0</v>
      </c>
      <c r="G573" s="97">
        <f>F573</f>
        <v>0</v>
      </c>
      <c r="H573" s="164"/>
      <c r="I573" s="116" t="s">
        <v>517</v>
      </c>
      <c r="J573" s="116" t="str">
        <f>VLOOKUP(I573,Presupuesto!$B$11:$C$565,2,0)</f>
        <v>AGUINALDO Y DECIMO CUARTO MES</v>
      </c>
      <c r="K573" s="98" t="str">
        <f t="shared" si="18"/>
        <v>Posgrado</v>
      </c>
      <c r="L573" s="98" t="s">
        <v>395</v>
      </c>
    </row>
    <row r="574" spans="3:12" ht="15.75" thickBot="1">
      <c r="C574" s="172" t="s">
        <v>59</v>
      </c>
      <c r="D574" s="163"/>
      <c r="E574" s="154">
        <v>0</v>
      </c>
      <c r="F574" s="117">
        <f>IF(E572&lt;6,"",((E572-6)/12)*(G572/E572))</f>
        <v>0</v>
      </c>
      <c r="G574" s="97">
        <f>F574</f>
        <v>0</v>
      </c>
      <c r="H574" s="164"/>
      <c r="I574" s="101" t="s">
        <v>520</v>
      </c>
      <c r="J574" s="101" t="str">
        <f>VLOOKUP(I574,Presupuesto!$B$11:$C$565,2,0)</f>
        <v>DECIMOCUARTO MES</v>
      </c>
      <c r="K574" s="98" t="str">
        <f t="shared" si="18"/>
        <v>Posgrado</v>
      </c>
      <c r="L574" s="98" t="s">
        <v>395</v>
      </c>
    </row>
    <row r="575" spans="3:12" ht="15.75" thickBot="1">
      <c r="C575" s="137" t="s">
        <v>489</v>
      </c>
      <c r="D575" s="199"/>
      <c r="E575" s="152">
        <v>12</v>
      </c>
      <c r="F575" s="298">
        <f>HLOOKUP($C575,$BZ$2:$CM$3,2,0)</f>
        <v>18859.39</v>
      </c>
      <c r="G575" s="113">
        <f>D575*E575*F575</f>
        <v>0</v>
      </c>
      <c r="H575" s="166"/>
      <c r="I575" s="114" t="s">
        <v>497</v>
      </c>
      <c r="J575" s="114" t="str">
        <f>VLOOKUP(I575,Presupuesto!$B$11:$C$565,2,0)</f>
        <v>SUELDOS Y SALARIOS PERMANENTES</v>
      </c>
      <c r="K575" s="98" t="str">
        <f t="shared" si="18"/>
        <v>Posgrado</v>
      </c>
      <c r="L575" s="98" t="s">
        <v>395</v>
      </c>
    </row>
    <row r="576" spans="3:12">
      <c r="C576" s="171" t="s">
        <v>58</v>
      </c>
      <c r="D576" s="163"/>
      <c r="E576" s="154">
        <v>0</v>
      </c>
      <c r="F576" s="100">
        <f>IF(E575=0,"",(G575/E575)/12*E575)</f>
        <v>0</v>
      </c>
      <c r="G576" s="97">
        <f>F576</f>
        <v>0</v>
      </c>
      <c r="H576" s="164"/>
      <c r="I576" s="116" t="s">
        <v>517</v>
      </c>
      <c r="J576" s="116" t="str">
        <f>VLOOKUP(I576,Presupuesto!$B$11:$C$565,2,0)</f>
        <v>AGUINALDO Y DECIMO CUARTO MES</v>
      </c>
      <c r="K576" s="98" t="str">
        <f t="shared" si="18"/>
        <v>Posgrado</v>
      </c>
      <c r="L576" s="98" t="s">
        <v>395</v>
      </c>
    </row>
    <row r="577" spans="3:12" ht="15.75" thickBot="1">
      <c r="C577" s="172" t="s">
        <v>59</v>
      </c>
      <c r="D577" s="163"/>
      <c r="E577" s="154">
        <v>0</v>
      </c>
      <c r="F577" s="117">
        <f>IF(E575&lt;6,"",((E575-6)/12)*(G575/E575))</f>
        <v>0</v>
      </c>
      <c r="G577" s="97">
        <f>F577</f>
        <v>0</v>
      </c>
      <c r="H577" s="164"/>
      <c r="I577" s="101" t="s">
        <v>520</v>
      </c>
      <c r="J577" s="101" t="str">
        <f>VLOOKUP(I577,Presupuesto!$B$11:$C$565,2,0)</f>
        <v>DECIMOCUARTO MES</v>
      </c>
      <c r="K577" s="98" t="str">
        <f t="shared" si="18"/>
        <v>Posgrado</v>
      </c>
      <c r="L577" s="98" t="s">
        <v>395</v>
      </c>
    </row>
    <row r="578" spans="3:12" ht="15.75" thickBot="1">
      <c r="C578" s="137" t="s">
        <v>490</v>
      </c>
      <c r="D578" s="199"/>
      <c r="E578" s="152">
        <v>12</v>
      </c>
      <c r="F578" s="298">
        <f>HLOOKUP($C578,$BZ$2:$CM$3,2,0)</f>
        <v>17866.8</v>
      </c>
      <c r="G578" s="113">
        <f>D578*E578*F578</f>
        <v>0</v>
      </c>
      <c r="H578" s="166"/>
      <c r="I578" s="114" t="s">
        <v>497</v>
      </c>
      <c r="J578" s="114" t="str">
        <f>VLOOKUP(I578,Presupuesto!$B$11:$C$565,2,0)</f>
        <v>SUELDOS Y SALARIOS PERMANENTES</v>
      </c>
      <c r="K578" s="98" t="str">
        <f t="shared" si="18"/>
        <v>Posgrado</v>
      </c>
      <c r="L578" s="98" t="s">
        <v>395</v>
      </c>
    </row>
    <row r="579" spans="3:12">
      <c r="C579" s="171" t="s">
        <v>58</v>
      </c>
      <c r="D579" s="163"/>
      <c r="E579" s="154">
        <v>0</v>
      </c>
      <c r="F579" s="100">
        <f>IF(E578=0,"",(G578/E578)/12*E578)</f>
        <v>0</v>
      </c>
      <c r="G579" s="97">
        <f>F579</f>
        <v>0</v>
      </c>
      <c r="H579" s="164"/>
      <c r="I579" s="116" t="s">
        <v>517</v>
      </c>
      <c r="J579" s="116" t="str">
        <f>VLOOKUP(I579,Presupuesto!$B$11:$C$565,2,0)</f>
        <v>AGUINALDO Y DECIMO CUARTO MES</v>
      </c>
      <c r="K579" s="98" t="str">
        <f t="shared" si="18"/>
        <v>Posgrado</v>
      </c>
      <c r="L579" s="98" t="s">
        <v>395</v>
      </c>
    </row>
    <row r="580" spans="3:12" ht="15.75" thickBot="1">
      <c r="C580" s="172" t="s">
        <v>59</v>
      </c>
      <c r="D580" s="163"/>
      <c r="E580" s="154">
        <v>0</v>
      </c>
      <c r="F580" s="117">
        <f>IF(E578&lt;6,"",((E578-6)/12)*(G578/E578))</f>
        <v>0</v>
      </c>
      <c r="G580" s="97">
        <f>F580</f>
        <v>0</v>
      </c>
      <c r="H580" s="164"/>
      <c r="I580" s="101" t="s">
        <v>520</v>
      </c>
      <c r="J580" s="101" t="str">
        <f>VLOOKUP(I580,Presupuesto!$B$11:$C$565,2,0)</f>
        <v>DECIMOCUARTO MES</v>
      </c>
      <c r="K580" s="98" t="str">
        <f t="shared" si="18"/>
        <v>Posgrado</v>
      </c>
      <c r="L580" s="98" t="s">
        <v>395</v>
      </c>
    </row>
    <row r="581" spans="3:12" ht="15.75" thickBot="1">
      <c r="C581" s="137" t="s">
        <v>491</v>
      </c>
      <c r="D581" s="199"/>
      <c r="E581" s="152">
        <v>12</v>
      </c>
      <c r="F581" s="298">
        <f>HLOOKUP($C581,$BZ$2:$CM$3,2,0)</f>
        <v>13896.4</v>
      </c>
      <c r="G581" s="113">
        <f>D581*E581*F581</f>
        <v>0</v>
      </c>
      <c r="H581" s="166"/>
      <c r="I581" s="114" t="s">
        <v>497</v>
      </c>
      <c r="J581" s="114" t="str">
        <f>VLOOKUP(I581,Presupuesto!$B$11:$C$565,2,0)</f>
        <v>SUELDOS Y SALARIOS PERMANENTES</v>
      </c>
      <c r="K581" s="98" t="str">
        <f t="shared" si="18"/>
        <v>Posgrado</v>
      </c>
      <c r="L581" s="98" t="s">
        <v>395</v>
      </c>
    </row>
    <row r="582" spans="3:12">
      <c r="C582" s="171" t="s">
        <v>58</v>
      </c>
      <c r="D582" s="163"/>
      <c r="E582" s="154">
        <v>0</v>
      </c>
      <c r="F582" s="100">
        <f>IF(E581=0,"",(G581/E581)/12*E581)</f>
        <v>0</v>
      </c>
      <c r="G582" s="97">
        <f>F582</f>
        <v>0</v>
      </c>
      <c r="H582" s="164"/>
      <c r="I582" s="116" t="s">
        <v>517</v>
      </c>
      <c r="J582" s="116" t="str">
        <f>VLOOKUP(I582,Presupuesto!$B$11:$C$565,2,0)</f>
        <v>AGUINALDO Y DECIMO CUARTO MES</v>
      </c>
      <c r="K582" s="98" t="str">
        <f t="shared" si="18"/>
        <v>Posgrado</v>
      </c>
      <c r="L582" s="98" t="s">
        <v>395</v>
      </c>
    </row>
    <row r="583" spans="3:12" ht="15.75" thickBot="1">
      <c r="C583" s="172" t="s">
        <v>59</v>
      </c>
      <c r="D583" s="163"/>
      <c r="E583" s="154">
        <v>0</v>
      </c>
      <c r="F583" s="117">
        <f>IF(E581&lt;6,"",((E581-6)/12)*(G581/E581))</f>
        <v>0</v>
      </c>
      <c r="G583" s="97">
        <f>F583</f>
        <v>0</v>
      </c>
      <c r="H583" s="164"/>
      <c r="I583" s="101" t="s">
        <v>520</v>
      </c>
      <c r="J583" s="101" t="str">
        <f>VLOOKUP(I583,Presupuesto!$B$11:$C$565,2,0)</f>
        <v>DECIMOCUARTO MES</v>
      </c>
      <c r="K583" s="98" t="str">
        <f t="shared" si="18"/>
        <v>Posgrado</v>
      </c>
      <c r="L583" s="98" t="s">
        <v>395</v>
      </c>
    </row>
    <row r="584" spans="3:12" ht="15.75" thickBot="1">
      <c r="C584" s="137" t="s">
        <v>492</v>
      </c>
      <c r="D584" s="199"/>
      <c r="E584" s="152">
        <v>12</v>
      </c>
      <c r="F584" s="298">
        <f>HLOOKUP($C584,$BZ$2:$CM$3,2,0)</f>
        <v>15004.09</v>
      </c>
      <c r="G584" s="113">
        <f>D584*E584*F584</f>
        <v>0</v>
      </c>
      <c r="H584" s="166"/>
      <c r="I584" s="114" t="s">
        <v>497</v>
      </c>
      <c r="J584" s="114" t="str">
        <f>VLOOKUP(I584,Presupuesto!$B$11:$C$565,2,0)</f>
        <v>SUELDOS Y SALARIOS PERMANENTES</v>
      </c>
      <c r="K584" s="98" t="str">
        <f t="shared" si="18"/>
        <v>Posgrado</v>
      </c>
      <c r="L584" s="98" t="s">
        <v>395</v>
      </c>
    </row>
    <row r="585" spans="3:12">
      <c r="C585" s="171" t="s">
        <v>58</v>
      </c>
      <c r="D585" s="163"/>
      <c r="E585" s="154">
        <v>0</v>
      </c>
      <c r="F585" s="100">
        <f>IF(E584=0,"",(G584/E584)/12*E584)</f>
        <v>0</v>
      </c>
      <c r="G585" s="97">
        <f>F585</f>
        <v>0</v>
      </c>
      <c r="H585" s="164"/>
      <c r="I585" s="116" t="s">
        <v>517</v>
      </c>
      <c r="J585" s="116" t="str">
        <f>VLOOKUP(I585,Presupuesto!$B$11:$C$565,2,0)</f>
        <v>AGUINALDO Y DECIMO CUARTO MES</v>
      </c>
      <c r="K585" s="98" t="str">
        <f t="shared" si="18"/>
        <v>Posgrado</v>
      </c>
      <c r="L585" s="98" t="s">
        <v>395</v>
      </c>
    </row>
    <row r="586" spans="3:12" ht="15.75" thickBot="1">
      <c r="C586" s="172" t="s">
        <v>59</v>
      </c>
      <c r="D586" s="163"/>
      <c r="E586" s="154">
        <v>0</v>
      </c>
      <c r="F586" s="117">
        <f>IF(E584&lt;6,"",((E584-6)/12)*(G584/E584))</f>
        <v>0</v>
      </c>
      <c r="G586" s="97">
        <f>F586</f>
        <v>0</v>
      </c>
      <c r="H586" s="164"/>
      <c r="I586" s="101" t="s">
        <v>520</v>
      </c>
      <c r="J586" s="101" t="str">
        <f>VLOOKUP(I586,Presupuesto!$B$11:$C$565,2,0)</f>
        <v>DECIMOCUARTO MES</v>
      </c>
      <c r="K586" s="98" t="str">
        <f t="shared" si="18"/>
        <v>Posgrado</v>
      </c>
      <c r="L586" s="98" t="s">
        <v>395</v>
      </c>
    </row>
    <row r="587" spans="3:12" ht="15.75" thickBot="1">
      <c r="C587" s="137" t="s">
        <v>493</v>
      </c>
      <c r="D587" s="199"/>
      <c r="E587" s="152">
        <v>12</v>
      </c>
      <c r="F587" s="298">
        <f>HLOOKUP($C587,$BZ$2:$CM$3,2,0)</f>
        <v>13238.9</v>
      </c>
      <c r="G587" s="113">
        <f>D587*E587*F587</f>
        <v>0</v>
      </c>
      <c r="H587" s="166"/>
      <c r="I587" s="114" t="s">
        <v>497</v>
      </c>
      <c r="J587" s="114" t="str">
        <f>VLOOKUP(I587,Presupuesto!$B$11:$C$565,2,0)</f>
        <v>SUELDOS Y SALARIOS PERMANENTES</v>
      </c>
      <c r="K587" s="98" t="str">
        <f t="shared" si="18"/>
        <v>Posgrado</v>
      </c>
      <c r="L587" s="98" t="s">
        <v>395</v>
      </c>
    </row>
    <row r="588" spans="3:12">
      <c r="C588" s="171" t="s">
        <v>58</v>
      </c>
      <c r="D588" s="163"/>
      <c r="E588" s="154">
        <v>0</v>
      </c>
      <c r="F588" s="100">
        <f>IF(E587=0,"",(G587/E587)/12*E587)</f>
        <v>0</v>
      </c>
      <c r="G588" s="97">
        <f>F588</f>
        <v>0</v>
      </c>
      <c r="H588" s="164"/>
      <c r="I588" s="116" t="s">
        <v>517</v>
      </c>
      <c r="J588" s="116" t="str">
        <f>VLOOKUP(I588,Presupuesto!$B$11:$C$565,2,0)</f>
        <v>AGUINALDO Y DECIMO CUARTO MES</v>
      </c>
      <c r="K588" s="98" t="str">
        <f t="shared" si="18"/>
        <v>Posgrado</v>
      </c>
      <c r="L588" s="98" t="s">
        <v>395</v>
      </c>
    </row>
    <row r="589" spans="3:12" ht="15.75" thickBot="1">
      <c r="C589" s="172" t="s">
        <v>59</v>
      </c>
      <c r="D589" s="163"/>
      <c r="E589" s="154">
        <v>0</v>
      </c>
      <c r="F589" s="117">
        <f>IF(E587&lt;6,"",((E587-6)/12)*(G587/E587))</f>
        <v>0</v>
      </c>
      <c r="G589" s="97">
        <f>F589</f>
        <v>0</v>
      </c>
      <c r="H589" s="164"/>
      <c r="I589" s="101" t="s">
        <v>520</v>
      </c>
      <c r="J589" s="101" t="str">
        <f>VLOOKUP(I589,Presupuesto!$B$11:$C$565,2,0)</f>
        <v>DECIMOCUARTO MES</v>
      </c>
      <c r="K589" s="98" t="str">
        <f t="shared" si="18"/>
        <v>Posgrado</v>
      </c>
      <c r="L589" s="98" t="s">
        <v>395</v>
      </c>
    </row>
    <row r="590" spans="3:12" ht="15.75" thickBot="1">
      <c r="C590" s="137" t="s">
        <v>494</v>
      </c>
      <c r="D590" s="199"/>
      <c r="E590" s="152">
        <v>12</v>
      </c>
      <c r="F590" s="298">
        <f>HLOOKUP($C590,$BZ$2:$CM$3,2,0)</f>
        <v>12356.31</v>
      </c>
      <c r="G590" s="113">
        <f>D590*E590*F590</f>
        <v>0</v>
      </c>
      <c r="H590" s="166"/>
      <c r="I590" s="114" t="s">
        <v>497</v>
      </c>
      <c r="J590" s="114" t="str">
        <f>VLOOKUP(I590,Presupuesto!$B$11:$C$565,2,0)</f>
        <v>SUELDOS Y SALARIOS PERMANENTES</v>
      </c>
      <c r="K590" s="98" t="str">
        <f t="shared" ref="K590:K607" si="19">$K$557</f>
        <v>Posgrado</v>
      </c>
      <c r="L590" s="98" t="s">
        <v>395</v>
      </c>
    </row>
    <row r="591" spans="3:12">
      <c r="C591" s="171" t="s">
        <v>58</v>
      </c>
      <c r="D591" s="163"/>
      <c r="E591" s="154">
        <v>0</v>
      </c>
      <c r="F591" s="100">
        <f>IF(E590=0,"",(G590/E590)/12*E590)</f>
        <v>0</v>
      </c>
      <c r="G591" s="97">
        <f>F591</f>
        <v>0</v>
      </c>
      <c r="H591" s="164"/>
      <c r="I591" s="116" t="s">
        <v>517</v>
      </c>
      <c r="J591" s="116" t="str">
        <f>VLOOKUP(I591,Presupuesto!$B$11:$C$565,2,0)</f>
        <v>AGUINALDO Y DECIMO CUARTO MES</v>
      </c>
      <c r="K591" s="98" t="str">
        <f t="shared" si="19"/>
        <v>Posgrado</v>
      </c>
      <c r="L591" s="98" t="s">
        <v>395</v>
      </c>
    </row>
    <row r="592" spans="3:12" ht="15.75" thickBot="1">
      <c r="C592" s="172" t="s">
        <v>59</v>
      </c>
      <c r="D592" s="163"/>
      <c r="E592" s="154">
        <v>0</v>
      </c>
      <c r="F592" s="117">
        <f>IF(E590&lt;6,"",((E590-6)/12)*(G590/E590))</f>
        <v>0</v>
      </c>
      <c r="G592" s="97">
        <f>F592</f>
        <v>0</v>
      </c>
      <c r="H592" s="164"/>
      <c r="I592" s="101" t="s">
        <v>520</v>
      </c>
      <c r="J592" s="101" t="str">
        <f>VLOOKUP(I592,Presupuesto!$B$11:$C$565,2,0)</f>
        <v>DECIMOCUARTO MES</v>
      </c>
      <c r="K592" s="98" t="str">
        <f t="shared" si="19"/>
        <v>Posgrado</v>
      </c>
      <c r="L592" s="98" t="s">
        <v>395</v>
      </c>
    </row>
    <row r="593" spans="3:12" ht="15.75" thickBot="1">
      <c r="C593" s="137" t="s">
        <v>495</v>
      </c>
      <c r="D593" s="199"/>
      <c r="E593" s="152">
        <v>12</v>
      </c>
      <c r="F593" s="298">
        <f>HLOOKUP($C593,$BZ$2:$CM$3,2,0)</f>
        <v>463.22</v>
      </c>
      <c r="G593" s="113">
        <f>D593*E593*F593</f>
        <v>0</v>
      </c>
      <c r="H593" s="166"/>
      <c r="I593" s="114" t="s">
        <v>497</v>
      </c>
      <c r="J593" s="114" t="str">
        <f>VLOOKUP(I593,Presupuesto!$B$11:$C$565,2,0)</f>
        <v>SUELDOS Y SALARIOS PERMANENTES</v>
      </c>
      <c r="K593" s="98" t="str">
        <f t="shared" si="19"/>
        <v>Posgrado</v>
      </c>
      <c r="L593" s="98" t="s">
        <v>395</v>
      </c>
    </row>
    <row r="594" spans="3:12">
      <c r="C594" s="171" t="s">
        <v>58</v>
      </c>
      <c r="D594" s="163"/>
      <c r="E594" s="154">
        <v>0</v>
      </c>
      <c r="F594" s="100">
        <f>IF(E593=0,"",(G593/E593)/12*E593)</f>
        <v>0</v>
      </c>
      <c r="G594" s="97">
        <f>F594</f>
        <v>0</v>
      </c>
      <c r="H594" s="164"/>
      <c r="I594" s="116" t="s">
        <v>517</v>
      </c>
      <c r="J594" s="116" t="str">
        <f>VLOOKUP(I594,Presupuesto!$B$11:$C$565,2,0)</f>
        <v>AGUINALDO Y DECIMO CUARTO MES</v>
      </c>
      <c r="K594" s="98" t="str">
        <f t="shared" si="19"/>
        <v>Posgrado</v>
      </c>
      <c r="L594" s="98" t="s">
        <v>395</v>
      </c>
    </row>
    <row r="595" spans="3:12" ht="15.75" thickBot="1">
      <c r="C595" s="172" t="s">
        <v>59</v>
      </c>
      <c r="D595" s="163"/>
      <c r="E595" s="154">
        <v>0</v>
      </c>
      <c r="F595" s="117">
        <f>IF(E593&lt;6,"",((E593-6)/12)*(G593/E593))</f>
        <v>0</v>
      </c>
      <c r="G595" s="97">
        <f>F595</f>
        <v>0</v>
      </c>
      <c r="H595" s="164"/>
      <c r="I595" s="101" t="s">
        <v>520</v>
      </c>
      <c r="J595" s="101" t="str">
        <f>VLOOKUP(I595,Presupuesto!$B$11:$C$565,2,0)</f>
        <v>DECIMOCUARTO MES</v>
      </c>
      <c r="K595" s="98" t="str">
        <f t="shared" si="19"/>
        <v>Posgrado</v>
      </c>
      <c r="L595" s="98" t="s">
        <v>395</v>
      </c>
    </row>
    <row r="596" spans="3:12" ht="15.75" thickBot="1">
      <c r="C596" s="137" t="s">
        <v>496</v>
      </c>
      <c r="D596" s="199"/>
      <c r="E596" s="152">
        <v>12</v>
      </c>
      <c r="F596" s="298">
        <f>HLOOKUP($C596,$BZ$2:$CM$3,2,0)</f>
        <v>2007.3</v>
      </c>
      <c r="G596" s="113">
        <f>D596*E596*F596</f>
        <v>0</v>
      </c>
      <c r="H596" s="166"/>
      <c r="I596" s="114" t="s">
        <v>497</v>
      </c>
      <c r="J596" s="114" t="str">
        <f>VLOOKUP(I596,Presupuesto!$B$11:$C$565,2,0)</f>
        <v>SUELDOS Y SALARIOS PERMANENTES</v>
      </c>
      <c r="K596" s="98" t="str">
        <f t="shared" si="19"/>
        <v>Posgrado</v>
      </c>
      <c r="L596" s="98" t="s">
        <v>395</v>
      </c>
    </row>
    <row r="597" spans="3:12">
      <c r="C597" s="171" t="s">
        <v>58</v>
      </c>
      <c r="D597" s="163"/>
      <c r="E597" s="154">
        <v>0</v>
      </c>
      <c r="F597" s="100">
        <f>IF(E596=0,"",(G596/E596)/12*E596)</f>
        <v>0</v>
      </c>
      <c r="G597" s="97">
        <f>F597</f>
        <v>0</v>
      </c>
      <c r="H597" s="164"/>
      <c r="I597" s="116" t="s">
        <v>517</v>
      </c>
      <c r="J597" s="116" t="str">
        <f>VLOOKUP(I597,Presupuesto!$B$11:$C$565,2,0)</f>
        <v>AGUINALDO Y DECIMO CUARTO MES</v>
      </c>
      <c r="K597" s="98" t="str">
        <f t="shared" si="19"/>
        <v>Posgrado</v>
      </c>
      <c r="L597" s="98" t="s">
        <v>395</v>
      </c>
    </row>
    <row r="598" spans="3:12" ht="15.75" thickBot="1">
      <c r="C598" s="172" t="s">
        <v>59</v>
      </c>
      <c r="D598" s="163"/>
      <c r="E598" s="154">
        <v>0</v>
      </c>
      <c r="F598" s="117">
        <f>IF(E596&lt;6,"",((E596-6)/12)*(G596/E596))</f>
        <v>0</v>
      </c>
      <c r="G598" s="97">
        <f>F598</f>
        <v>0</v>
      </c>
      <c r="H598" s="164"/>
      <c r="I598" s="101" t="s">
        <v>520</v>
      </c>
      <c r="J598" s="101" t="str">
        <f>VLOOKUP(I598,Presupuesto!$B$11:$C$565,2,0)</f>
        <v>DECIMOCUARTO MES</v>
      </c>
      <c r="K598" s="98" t="str">
        <f t="shared" si="19"/>
        <v>Posgrado</v>
      </c>
      <c r="L598" s="98" t="s">
        <v>395</v>
      </c>
    </row>
    <row r="599" spans="3:12" ht="15.75" thickBot="1">
      <c r="C599" s="140" t="s">
        <v>83</v>
      </c>
      <c r="D599" s="199"/>
      <c r="E599" s="152">
        <v>12</v>
      </c>
      <c r="F599" s="139">
        <v>30000</v>
      </c>
      <c r="G599" s="113">
        <f>D599*E599*F599</f>
        <v>0</v>
      </c>
      <c r="H599" s="166"/>
      <c r="I599" s="114" t="s">
        <v>565</v>
      </c>
      <c r="J599" s="114" t="str">
        <f>VLOOKUP(I599,Presupuesto!$B$11:$C$565,2,0)</f>
        <v>CONTRATOS ESPECIALES</v>
      </c>
      <c r="K599" s="98" t="str">
        <f t="shared" si="19"/>
        <v>Posgrado</v>
      </c>
      <c r="L599" s="98" t="s">
        <v>395</v>
      </c>
    </row>
    <row r="600" spans="3:12">
      <c r="C600" s="171" t="s">
        <v>58</v>
      </c>
      <c r="D600" s="163"/>
      <c r="E600" s="154">
        <v>0</v>
      </c>
      <c r="F600" s="117">
        <f>IF(E599=0,"",(G599/E599)/12*E599)</f>
        <v>0</v>
      </c>
      <c r="G600" s="97">
        <f>F600</f>
        <v>0</v>
      </c>
      <c r="H600" s="164"/>
      <c r="I600" s="101" t="s">
        <v>565</v>
      </c>
      <c r="J600" s="101" t="str">
        <f>VLOOKUP(I600,Presupuesto!$B$11:$C$565,2,0)</f>
        <v>CONTRATOS ESPECIALES</v>
      </c>
      <c r="K600" s="98" t="str">
        <f t="shared" si="19"/>
        <v>Posgrado</v>
      </c>
      <c r="L600" s="98" t="s">
        <v>394</v>
      </c>
    </row>
    <row r="601" spans="3:12" ht="15.75" thickBot="1">
      <c r="C601" s="172" t="s">
        <v>59</v>
      </c>
      <c r="D601" s="163"/>
      <c r="E601" s="154">
        <v>0</v>
      </c>
      <c r="F601" s="100">
        <f>IF(E599&lt;6,"",((E599-6)/12)*(G599/E599))</f>
        <v>0</v>
      </c>
      <c r="G601" s="97">
        <f>F601</f>
        <v>0</v>
      </c>
      <c r="H601" s="164"/>
      <c r="I601" s="101" t="s">
        <v>565</v>
      </c>
      <c r="J601" s="101" t="str">
        <f>VLOOKUP(I601,Presupuesto!$B$11:$C$565,2,0)</f>
        <v>CONTRATOS ESPECIALES</v>
      </c>
      <c r="K601" s="98" t="str">
        <f t="shared" si="19"/>
        <v>Posgrado</v>
      </c>
      <c r="L601" s="98" t="s">
        <v>399</v>
      </c>
    </row>
    <row r="602" spans="3:12" ht="15.75" thickBot="1">
      <c r="C602" s="140" t="s">
        <v>60</v>
      </c>
      <c r="D602" s="199"/>
      <c r="E602" s="152">
        <v>12</v>
      </c>
      <c r="F602" s="118">
        <v>30000</v>
      </c>
      <c r="G602" s="113">
        <f>D602*E602*F602</f>
        <v>0</v>
      </c>
      <c r="H602" s="166"/>
      <c r="I602" s="114" t="s">
        <v>706</v>
      </c>
      <c r="J602" s="114" t="str">
        <f>VLOOKUP(I602,Presupuesto!$B$11:$C$565,2,0)</f>
        <v>OTROS SERVICIOS TECNICOS Y PROFESIONALES</v>
      </c>
      <c r="K602" s="98" t="str">
        <f t="shared" si="19"/>
        <v>Posgrado</v>
      </c>
      <c r="L602" s="98" t="s">
        <v>394</v>
      </c>
    </row>
    <row r="603" spans="3:12">
      <c r="C603" s="171" t="s">
        <v>58</v>
      </c>
      <c r="D603" s="163"/>
      <c r="E603" s="154">
        <v>0</v>
      </c>
      <c r="F603" s="100">
        <v>0</v>
      </c>
      <c r="G603" s="97">
        <f>F603</f>
        <v>0</v>
      </c>
      <c r="H603" s="164"/>
      <c r="I603" s="101" t="s">
        <v>706</v>
      </c>
      <c r="J603" s="101" t="str">
        <f>VLOOKUP(I603,Presupuesto!$B$11:$C$565,2,0)</f>
        <v>OTROS SERVICIOS TECNICOS Y PROFESIONALES</v>
      </c>
      <c r="K603" s="98" t="str">
        <f t="shared" si="19"/>
        <v>Posgrado</v>
      </c>
      <c r="L603" s="98" t="s">
        <v>394</v>
      </c>
    </row>
    <row r="604" spans="3:12" ht="15.75" thickBot="1">
      <c r="C604" s="172" t="s">
        <v>59</v>
      </c>
      <c r="D604" s="163"/>
      <c r="E604" s="154">
        <v>0</v>
      </c>
      <c r="F604" s="100">
        <v>0</v>
      </c>
      <c r="G604" s="97">
        <f>F604</f>
        <v>0</v>
      </c>
      <c r="H604" s="164"/>
      <c r="I604" s="101" t="s">
        <v>706</v>
      </c>
      <c r="J604" s="101" t="str">
        <f>VLOOKUP(I604,Presupuesto!$B$11:$C$565,2,0)</f>
        <v>OTROS SERVICIOS TECNICOS Y PROFESIONALES</v>
      </c>
      <c r="K604" s="98" t="str">
        <f t="shared" si="19"/>
        <v>Posgrado</v>
      </c>
      <c r="L604" s="98" t="s">
        <v>394</v>
      </c>
    </row>
    <row r="605" spans="3:12" ht="15.75" thickBot="1">
      <c r="C605" s="140" t="s">
        <v>61</v>
      </c>
      <c r="D605" s="199"/>
      <c r="E605" s="152">
        <v>12</v>
      </c>
      <c r="F605" s="118">
        <v>30000</v>
      </c>
      <c r="G605" s="113">
        <f>D605*E605*F605</f>
        <v>0</v>
      </c>
      <c r="H605" s="166"/>
      <c r="I605" s="114" t="s">
        <v>497</v>
      </c>
      <c r="J605" s="114" t="str">
        <f>VLOOKUP(I605,Presupuesto!$B$11:$C$565,2,0)</f>
        <v>SUELDOS Y SALARIOS PERMANENTES</v>
      </c>
      <c r="K605" s="98" t="str">
        <f t="shared" si="19"/>
        <v>Posgrado</v>
      </c>
      <c r="L605" s="98" t="s">
        <v>394</v>
      </c>
    </row>
    <row r="606" spans="3:12">
      <c r="C606" s="171" t="s">
        <v>58</v>
      </c>
      <c r="D606" s="169"/>
      <c r="E606" s="131">
        <v>0</v>
      </c>
      <c r="F606" s="119">
        <f>IF(E605=0,"",(G605/E605)/12*E605)</f>
        <v>0</v>
      </c>
      <c r="G606" s="120">
        <f>F606</f>
        <v>0</v>
      </c>
      <c r="H606" s="164"/>
      <c r="I606" s="101" t="s">
        <v>517</v>
      </c>
      <c r="J606" s="101" t="str">
        <f>VLOOKUP(I606,Presupuesto!$B$11:$C$565,2,0)</f>
        <v>AGUINALDO Y DECIMO CUARTO MES</v>
      </c>
      <c r="K606" s="98" t="str">
        <f t="shared" si="19"/>
        <v>Posgrado</v>
      </c>
      <c r="L606" s="98" t="s">
        <v>394</v>
      </c>
    </row>
    <row r="607" spans="3:12" ht="15.75" thickBot="1">
      <c r="C607" s="173" t="s">
        <v>59</v>
      </c>
      <c r="D607" s="162"/>
      <c r="E607" s="132">
        <v>0</v>
      </c>
      <c r="F607" s="105">
        <f>IF(E605&lt;6,"",((E605-6)/12)*(G605/E605))</f>
        <v>0</v>
      </c>
      <c r="G607" s="105">
        <f>F607</f>
        <v>0</v>
      </c>
      <c r="H607" s="162"/>
      <c r="I607" s="106" t="s">
        <v>520</v>
      </c>
      <c r="J607" s="124" t="str">
        <f>VLOOKUP(I607,Presupuesto!$B$11:$C$565,2,0)</f>
        <v>DECIMOCUARTO MES</v>
      </c>
      <c r="K607" s="106" t="str">
        <f t="shared" si="19"/>
        <v>Posgrado</v>
      </c>
      <c r="L607" s="124" t="s">
        <v>394</v>
      </c>
    </row>
    <row r="609" spans="3:12" ht="15.75" thickBot="1"/>
    <row r="610" spans="3:12" ht="15.75" thickBot="1">
      <c r="C610" s="69" t="s">
        <v>43</v>
      </c>
      <c r="D610" s="30">
        <f>SUM(G617:G667)</f>
        <v>0</v>
      </c>
      <c r="E610" s="93"/>
      <c r="F610" s="93"/>
      <c r="G610" s="93"/>
      <c r="H610" s="76"/>
      <c r="I610" s="76"/>
      <c r="J610" s="76"/>
      <c r="K610" s="153"/>
    </row>
    <row r="611" spans="3:12">
      <c r="D611" s="31"/>
      <c r="E611" s="93"/>
      <c r="F611" s="93"/>
      <c r="G611" s="93"/>
      <c r="H611" s="76"/>
      <c r="I611" s="76"/>
      <c r="J611" s="76"/>
      <c r="K611" s="153"/>
    </row>
    <row r="612" spans="3:12">
      <c r="D612" s="31"/>
      <c r="E612" s="93"/>
      <c r="F612" s="93"/>
      <c r="G612" s="93"/>
      <c r="H612" s="76"/>
      <c r="I612" s="76"/>
      <c r="J612" s="76"/>
      <c r="K612" s="153"/>
    </row>
    <row r="613" spans="3:12" ht="15.75">
      <c r="C613" s="202" t="s">
        <v>392</v>
      </c>
      <c r="D613" s="351"/>
      <c r="E613" s="93"/>
      <c r="F613" s="93"/>
      <c r="G613" s="93"/>
      <c r="H613" s="76"/>
      <c r="I613" s="76"/>
      <c r="J613" s="76"/>
      <c r="K613" s="153"/>
    </row>
    <row r="614" spans="3:12" ht="18.75">
      <c r="C614" s="208"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c r="C615" s="177"/>
      <c r="D615" s="31"/>
      <c r="E615" s="93"/>
      <c r="F615" s="93"/>
      <c r="G615" s="93"/>
      <c r="H615" s="76"/>
      <c r="I615" s="76"/>
      <c r="J615" s="76"/>
      <c r="K615" s="153"/>
    </row>
    <row r="616" spans="3:12" ht="30.75" thickBot="1">
      <c r="C616" s="134" t="s">
        <v>44</v>
      </c>
      <c r="D616" s="138" t="s">
        <v>55</v>
      </c>
      <c r="E616" s="170" t="s">
        <v>56</v>
      </c>
      <c r="F616" s="138" t="s">
        <v>57</v>
      </c>
      <c r="G616" s="135" t="s">
        <v>27</v>
      </c>
      <c r="H616" s="133" t="s">
        <v>131</v>
      </c>
      <c r="I616" s="136" t="s">
        <v>46</v>
      </c>
      <c r="J616" s="136" t="s">
        <v>132</v>
      </c>
      <c r="K616" s="136" t="s">
        <v>410</v>
      </c>
      <c r="L616" s="136" t="s">
        <v>411</v>
      </c>
    </row>
    <row r="617" spans="3:12" ht="15.75" thickBot="1">
      <c r="C617" s="137" t="s">
        <v>483</v>
      </c>
      <c r="D617" s="199"/>
      <c r="E617" s="152">
        <v>12</v>
      </c>
      <c r="F617" s="298">
        <f>HLOOKUP($C617,$BZ$2:$CM$3,2,0)</f>
        <v>43674.39</v>
      </c>
      <c r="G617" s="113">
        <f>D617*E617*F617</f>
        <v>0</v>
      </c>
      <c r="H617" s="166"/>
      <c r="I617" s="114" t="s">
        <v>497</v>
      </c>
      <c r="J617" s="114" t="str">
        <f>VLOOKUP(I617,Presupuesto!$B$11:$C$565,2,0)</f>
        <v>SUELDOS Y SALARIOS PERMANENTES</v>
      </c>
      <c r="K617" s="216" t="s">
        <v>1449</v>
      </c>
      <c r="L617" s="98" t="s">
        <v>394</v>
      </c>
    </row>
    <row r="618" spans="3:12">
      <c r="C618" s="171" t="s">
        <v>58</v>
      </c>
      <c r="D618" s="163"/>
      <c r="E618" s="154">
        <v>0</v>
      </c>
      <c r="F618" s="100">
        <f>IF(E617=0,"",(G617/E617)/12*E617)</f>
        <v>0</v>
      </c>
      <c r="G618" s="97">
        <f>F618</f>
        <v>0</v>
      </c>
      <c r="H618" s="164"/>
      <c r="I618" s="116" t="s">
        <v>517</v>
      </c>
      <c r="J618" s="116" t="str">
        <f>VLOOKUP(I618,Presupuesto!$B$11:$C$565,2,0)</f>
        <v>AGUINALDO Y DECIMO CUARTO MES</v>
      </c>
      <c r="K618" s="98" t="str">
        <f t="shared" ref="K618:K649" si="20">$K$617</f>
        <v>Posgrado</v>
      </c>
      <c r="L618" s="98" t="s">
        <v>412</v>
      </c>
    </row>
    <row r="619" spans="3:12" ht="15.75" thickBot="1">
      <c r="C619" s="172" t="s">
        <v>59</v>
      </c>
      <c r="D619" s="163"/>
      <c r="E619" s="154">
        <v>0</v>
      </c>
      <c r="F619" s="117">
        <f>IF(E617&lt;6,"",((E617-6)/12)*(G617/E617))</f>
        <v>0</v>
      </c>
      <c r="G619" s="97">
        <f>F619</f>
        <v>0</v>
      </c>
      <c r="H619" s="164"/>
      <c r="I619" s="101" t="s">
        <v>520</v>
      </c>
      <c r="J619" s="101" t="str">
        <f>VLOOKUP(I619,Presupuesto!$B$11:$C$565,2,0)</f>
        <v>DECIMOCUARTO MES</v>
      </c>
      <c r="K619" s="98" t="str">
        <f t="shared" si="20"/>
        <v>Posgrado</v>
      </c>
      <c r="L619" s="98" t="s">
        <v>395</v>
      </c>
    </row>
    <row r="620" spans="3:12" ht="15.75" thickBot="1">
      <c r="C620" s="137" t="s">
        <v>484</v>
      </c>
      <c r="D620" s="199"/>
      <c r="E620" s="152">
        <v>12</v>
      </c>
      <c r="F620" s="298">
        <f>HLOOKUP($C620,$BZ$2:$CM$3,2,0)</f>
        <v>39703.99</v>
      </c>
      <c r="G620" s="113">
        <f>D620*E620*F620</f>
        <v>0</v>
      </c>
      <c r="H620" s="166"/>
      <c r="I620" s="114" t="s">
        <v>497</v>
      </c>
      <c r="J620" s="114" t="str">
        <f>VLOOKUP(I620,Presupuesto!$B$11:$C$565,2,0)</f>
        <v>SUELDOS Y SALARIOS PERMANENTES</v>
      </c>
      <c r="K620" s="98" t="str">
        <f t="shared" si="20"/>
        <v>Posgrado</v>
      </c>
      <c r="L620" s="98" t="s">
        <v>395</v>
      </c>
    </row>
    <row r="621" spans="3:12">
      <c r="C621" s="171" t="s">
        <v>58</v>
      </c>
      <c r="D621" s="163"/>
      <c r="E621" s="154">
        <v>0</v>
      </c>
      <c r="F621" s="100">
        <f>IF(E620=0,"",(G620/E620)/12*E620)</f>
        <v>0</v>
      </c>
      <c r="G621" s="97">
        <f>F621</f>
        <v>0</v>
      </c>
      <c r="H621" s="164"/>
      <c r="I621" s="116" t="s">
        <v>517</v>
      </c>
      <c r="J621" s="116" t="str">
        <f>VLOOKUP(I621,Presupuesto!$B$11:$C$565,2,0)</f>
        <v>AGUINALDO Y DECIMO CUARTO MES</v>
      </c>
      <c r="K621" s="98" t="str">
        <f t="shared" si="20"/>
        <v>Posgrado</v>
      </c>
      <c r="L621" s="98" t="s">
        <v>395</v>
      </c>
    </row>
    <row r="622" spans="3:12" ht="15.75" thickBot="1">
      <c r="C622" s="172" t="s">
        <v>59</v>
      </c>
      <c r="D622" s="163"/>
      <c r="E622" s="154">
        <v>0</v>
      </c>
      <c r="F622" s="117">
        <f>IF(E620&lt;6,"",((E620-6)/12)*(G620/E620))</f>
        <v>0</v>
      </c>
      <c r="G622" s="97">
        <f>F622</f>
        <v>0</v>
      </c>
      <c r="H622" s="164"/>
      <c r="I622" s="101" t="s">
        <v>520</v>
      </c>
      <c r="J622" s="101" t="str">
        <f>VLOOKUP(I622,Presupuesto!$B$11:$C$565,2,0)</f>
        <v>DECIMOCUARTO MES</v>
      </c>
      <c r="K622" s="98" t="str">
        <f t="shared" si="20"/>
        <v>Posgrado</v>
      </c>
      <c r="L622" s="98" t="s">
        <v>395</v>
      </c>
    </row>
    <row r="623" spans="3:12" ht="15.75" thickBot="1">
      <c r="C623" s="137" t="s">
        <v>485</v>
      </c>
      <c r="D623" s="199"/>
      <c r="E623" s="152">
        <v>12</v>
      </c>
      <c r="F623" s="298">
        <f>HLOOKUP($C623,$BZ$2:$CM$3,2,0)</f>
        <v>35733.589999999997</v>
      </c>
      <c r="G623" s="113">
        <f>D623*E623*F623</f>
        <v>0</v>
      </c>
      <c r="H623" s="166"/>
      <c r="I623" s="114" t="s">
        <v>497</v>
      </c>
      <c r="J623" s="114" t="str">
        <f>VLOOKUP(I623,Presupuesto!$B$11:$C$565,2,0)</f>
        <v>SUELDOS Y SALARIOS PERMANENTES</v>
      </c>
      <c r="K623" s="98" t="str">
        <f t="shared" si="20"/>
        <v>Posgrado</v>
      </c>
      <c r="L623" s="98" t="s">
        <v>395</v>
      </c>
    </row>
    <row r="624" spans="3:12">
      <c r="C624" s="171" t="s">
        <v>58</v>
      </c>
      <c r="D624" s="163"/>
      <c r="E624" s="154">
        <v>0</v>
      </c>
      <c r="F624" s="100">
        <f>IF(E623=0,"",(G623/E623)/12*E623)</f>
        <v>0</v>
      </c>
      <c r="G624" s="97">
        <f>F624</f>
        <v>0</v>
      </c>
      <c r="H624" s="164"/>
      <c r="I624" s="116" t="s">
        <v>517</v>
      </c>
      <c r="J624" s="116" t="str">
        <f>VLOOKUP(I624,Presupuesto!$B$11:$C$565,2,0)</f>
        <v>AGUINALDO Y DECIMO CUARTO MES</v>
      </c>
      <c r="K624" s="98" t="str">
        <f t="shared" si="20"/>
        <v>Posgrado</v>
      </c>
      <c r="L624" s="98" t="s">
        <v>395</v>
      </c>
    </row>
    <row r="625" spans="3:12" ht="15.75" thickBot="1">
      <c r="C625" s="172" t="s">
        <v>59</v>
      </c>
      <c r="D625" s="163"/>
      <c r="E625" s="154">
        <v>0</v>
      </c>
      <c r="F625" s="117">
        <f>IF(E623&lt;6,"",((E623-6)/12)*(G623/E623))</f>
        <v>0</v>
      </c>
      <c r="G625" s="97">
        <f>F625</f>
        <v>0</v>
      </c>
      <c r="H625" s="164"/>
      <c r="I625" s="101" t="s">
        <v>520</v>
      </c>
      <c r="J625" s="101" t="str">
        <f>VLOOKUP(I625,Presupuesto!$B$11:$C$565,2,0)</f>
        <v>DECIMOCUARTO MES</v>
      </c>
      <c r="K625" s="98" t="str">
        <f t="shared" si="20"/>
        <v>Posgrado</v>
      </c>
      <c r="L625" s="98" t="s">
        <v>395</v>
      </c>
    </row>
    <row r="626" spans="3:12" ht="15.75" thickBot="1">
      <c r="C626" s="137" t="s">
        <v>486</v>
      </c>
      <c r="D626" s="199"/>
      <c r="E626" s="152">
        <v>12</v>
      </c>
      <c r="F626" s="298">
        <f>HLOOKUP($C626,$BZ$2:$CM$3,2,0)</f>
        <v>31763.19</v>
      </c>
      <c r="G626" s="113">
        <f>D626*E626*F626</f>
        <v>0</v>
      </c>
      <c r="H626" s="166"/>
      <c r="I626" s="114" t="s">
        <v>497</v>
      </c>
      <c r="J626" s="114" t="str">
        <f>VLOOKUP(I626,Presupuesto!$B$11:$C$565,2,0)</f>
        <v>SUELDOS Y SALARIOS PERMANENTES</v>
      </c>
      <c r="K626" s="98" t="str">
        <f t="shared" si="20"/>
        <v>Posgrado</v>
      </c>
      <c r="L626" s="98" t="s">
        <v>395</v>
      </c>
    </row>
    <row r="627" spans="3:12">
      <c r="C627" s="171" t="s">
        <v>58</v>
      </c>
      <c r="D627" s="163"/>
      <c r="E627" s="154">
        <v>0</v>
      </c>
      <c r="F627" s="100">
        <f>IF(E626=0,"",(G626/E626)/12*E626)</f>
        <v>0</v>
      </c>
      <c r="G627" s="97">
        <f>F627</f>
        <v>0</v>
      </c>
      <c r="H627" s="164"/>
      <c r="I627" s="116" t="s">
        <v>517</v>
      </c>
      <c r="J627" s="116" t="str">
        <f>VLOOKUP(I627,Presupuesto!$B$11:$C$565,2,0)</f>
        <v>AGUINALDO Y DECIMO CUARTO MES</v>
      </c>
      <c r="K627" s="98" t="str">
        <f t="shared" si="20"/>
        <v>Posgrado</v>
      </c>
      <c r="L627" s="98" t="s">
        <v>395</v>
      </c>
    </row>
    <row r="628" spans="3:12" ht="15.75" thickBot="1">
      <c r="C628" s="172" t="s">
        <v>59</v>
      </c>
      <c r="D628" s="163"/>
      <c r="E628" s="154">
        <v>0</v>
      </c>
      <c r="F628" s="117">
        <f>IF(E626&lt;6,"",((E626-6)/12)*(G626/E626))</f>
        <v>0</v>
      </c>
      <c r="G628" s="97">
        <f>F628</f>
        <v>0</v>
      </c>
      <c r="H628" s="164"/>
      <c r="I628" s="101" t="s">
        <v>520</v>
      </c>
      <c r="J628" s="101" t="str">
        <f>VLOOKUP(I628,Presupuesto!$B$11:$C$565,2,0)</f>
        <v>DECIMOCUARTO MES</v>
      </c>
      <c r="K628" s="98" t="str">
        <f t="shared" si="20"/>
        <v>Posgrado</v>
      </c>
      <c r="L628" s="98" t="s">
        <v>395</v>
      </c>
    </row>
    <row r="629" spans="3:12" ht="15.75" thickBot="1">
      <c r="C629" s="137" t="s">
        <v>487</v>
      </c>
      <c r="D629" s="199"/>
      <c r="E629" s="152">
        <v>12</v>
      </c>
      <c r="F629" s="298">
        <f>HLOOKUP($C629,$BZ$2:$CM$3,2,0)</f>
        <v>29777.99</v>
      </c>
      <c r="G629" s="113">
        <f>D629*E629*F629</f>
        <v>0</v>
      </c>
      <c r="H629" s="166"/>
      <c r="I629" s="114" t="s">
        <v>497</v>
      </c>
      <c r="J629" s="114" t="str">
        <f>VLOOKUP(I629,Presupuesto!$B$11:$C$565,2,0)</f>
        <v>SUELDOS Y SALARIOS PERMANENTES</v>
      </c>
      <c r="K629" s="98" t="str">
        <f t="shared" si="20"/>
        <v>Posgrado</v>
      </c>
      <c r="L629" s="98" t="s">
        <v>395</v>
      </c>
    </row>
    <row r="630" spans="3:12">
      <c r="C630" s="171" t="s">
        <v>58</v>
      </c>
      <c r="D630" s="163"/>
      <c r="E630" s="154">
        <v>0</v>
      </c>
      <c r="F630" s="100">
        <f>IF(E629=0,"",(G629/E629)/12*E629)</f>
        <v>0</v>
      </c>
      <c r="G630" s="97">
        <f>F630</f>
        <v>0</v>
      </c>
      <c r="H630" s="164"/>
      <c r="I630" s="116" t="s">
        <v>517</v>
      </c>
      <c r="J630" s="116" t="str">
        <f>VLOOKUP(I630,Presupuesto!$B$11:$C$565,2,0)</f>
        <v>AGUINALDO Y DECIMO CUARTO MES</v>
      </c>
      <c r="K630" s="98" t="str">
        <f t="shared" si="20"/>
        <v>Posgrado</v>
      </c>
      <c r="L630" s="98" t="s">
        <v>395</v>
      </c>
    </row>
    <row r="631" spans="3:12" ht="15.75" thickBot="1">
      <c r="C631" s="172" t="s">
        <v>59</v>
      </c>
      <c r="D631" s="163"/>
      <c r="E631" s="154">
        <v>0</v>
      </c>
      <c r="F631" s="117">
        <f>IF(E629&lt;6,"",((E629-6)/12)*(G629/E629))</f>
        <v>0</v>
      </c>
      <c r="G631" s="97">
        <f>F631</f>
        <v>0</v>
      </c>
      <c r="H631" s="164"/>
      <c r="I631" s="101" t="s">
        <v>520</v>
      </c>
      <c r="J631" s="101" t="str">
        <f>VLOOKUP(I631,Presupuesto!$B$11:$C$565,2,0)</f>
        <v>DECIMOCUARTO MES</v>
      </c>
      <c r="K631" s="98" t="str">
        <f t="shared" si="20"/>
        <v>Posgrado</v>
      </c>
      <c r="L631" s="98" t="s">
        <v>395</v>
      </c>
    </row>
    <row r="632" spans="3:12" ht="15.75" thickBot="1">
      <c r="C632" s="137" t="s">
        <v>488</v>
      </c>
      <c r="D632" s="199"/>
      <c r="E632" s="152">
        <v>12</v>
      </c>
      <c r="F632" s="298">
        <f>HLOOKUP($C632,$BZ$2:$CM$3,2,0)</f>
        <v>27792.79</v>
      </c>
      <c r="G632" s="113">
        <f>D632*E632*F632</f>
        <v>0</v>
      </c>
      <c r="H632" s="166"/>
      <c r="I632" s="114" t="s">
        <v>497</v>
      </c>
      <c r="J632" s="114" t="str">
        <f>VLOOKUP(I632,Presupuesto!$B$11:$C$565,2,0)</f>
        <v>SUELDOS Y SALARIOS PERMANENTES</v>
      </c>
      <c r="K632" s="98" t="str">
        <f t="shared" si="20"/>
        <v>Posgrado</v>
      </c>
      <c r="L632" s="98" t="s">
        <v>395</v>
      </c>
    </row>
    <row r="633" spans="3:12">
      <c r="C633" s="171" t="s">
        <v>58</v>
      </c>
      <c r="D633" s="163"/>
      <c r="E633" s="154">
        <v>0</v>
      </c>
      <c r="F633" s="100">
        <f>IF(E632=0,"",(G632/E632)/12*E632)</f>
        <v>0</v>
      </c>
      <c r="G633" s="97">
        <f>F633</f>
        <v>0</v>
      </c>
      <c r="H633" s="164"/>
      <c r="I633" s="116" t="s">
        <v>517</v>
      </c>
      <c r="J633" s="116" t="str">
        <f>VLOOKUP(I633,Presupuesto!$B$11:$C$565,2,0)</f>
        <v>AGUINALDO Y DECIMO CUARTO MES</v>
      </c>
      <c r="K633" s="98" t="str">
        <f t="shared" si="20"/>
        <v>Posgrado</v>
      </c>
      <c r="L633" s="98" t="s">
        <v>395</v>
      </c>
    </row>
    <row r="634" spans="3:12" ht="15.75" thickBot="1">
      <c r="C634" s="172" t="s">
        <v>59</v>
      </c>
      <c r="D634" s="163"/>
      <c r="E634" s="154">
        <v>0</v>
      </c>
      <c r="F634" s="117">
        <f>IF(E632&lt;6,"",((E632-6)/12)*(G632/E632))</f>
        <v>0</v>
      </c>
      <c r="G634" s="97">
        <f>F634</f>
        <v>0</v>
      </c>
      <c r="H634" s="164"/>
      <c r="I634" s="101" t="s">
        <v>520</v>
      </c>
      <c r="J634" s="101" t="str">
        <f>VLOOKUP(I634,Presupuesto!$B$11:$C$565,2,0)</f>
        <v>DECIMOCUARTO MES</v>
      </c>
      <c r="K634" s="98" t="str">
        <f t="shared" si="20"/>
        <v>Posgrado</v>
      </c>
      <c r="L634" s="98" t="s">
        <v>395</v>
      </c>
    </row>
    <row r="635" spans="3:12" ht="15.75" thickBot="1">
      <c r="C635" s="137" t="s">
        <v>489</v>
      </c>
      <c r="D635" s="199"/>
      <c r="E635" s="152">
        <v>12</v>
      </c>
      <c r="F635" s="298">
        <f>HLOOKUP($C635,$BZ$2:$CM$3,2,0)</f>
        <v>18859.39</v>
      </c>
      <c r="G635" s="113">
        <f>D635*E635*F635</f>
        <v>0</v>
      </c>
      <c r="H635" s="166"/>
      <c r="I635" s="114" t="s">
        <v>497</v>
      </c>
      <c r="J635" s="114" t="str">
        <f>VLOOKUP(I635,Presupuesto!$B$11:$C$565,2,0)</f>
        <v>SUELDOS Y SALARIOS PERMANENTES</v>
      </c>
      <c r="K635" s="98" t="str">
        <f t="shared" si="20"/>
        <v>Posgrado</v>
      </c>
      <c r="L635" s="98" t="s">
        <v>395</v>
      </c>
    </row>
    <row r="636" spans="3:12">
      <c r="C636" s="171" t="s">
        <v>58</v>
      </c>
      <c r="D636" s="163"/>
      <c r="E636" s="154">
        <v>0</v>
      </c>
      <c r="F636" s="100">
        <f>IF(E635=0,"",(G635/E635)/12*E635)</f>
        <v>0</v>
      </c>
      <c r="G636" s="97">
        <f>F636</f>
        <v>0</v>
      </c>
      <c r="H636" s="164"/>
      <c r="I636" s="116" t="s">
        <v>517</v>
      </c>
      <c r="J636" s="116" t="str">
        <f>VLOOKUP(I636,Presupuesto!$B$11:$C$565,2,0)</f>
        <v>AGUINALDO Y DECIMO CUARTO MES</v>
      </c>
      <c r="K636" s="98" t="str">
        <f t="shared" si="20"/>
        <v>Posgrado</v>
      </c>
      <c r="L636" s="98" t="s">
        <v>395</v>
      </c>
    </row>
    <row r="637" spans="3:12" ht="15.75" thickBot="1">
      <c r="C637" s="172" t="s">
        <v>59</v>
      </c>
      <c r="D637" s="163"/>
      <c r="E637" s="154">
        <v>0</v>
      </c>
      <c r="F637" s="117">
        <f>IF(E635&lt;6,"",((E635-6)/12)*(G635/E635))</f>
        <v>0</v>
      </c>
      <c r="G637" s="97">
        <f>F637</f>
        <v>0</v>
      </c>
      <c r="H637" s="164"/>
      <c r="I637" s="101" t="s">
        <v>520</v>
      </c>
      <c r="J637" s="101" t="str">
        <f>VLOOKUP(I637,Presupuesto!$B$11:$C$565,2,0)</f>
        <v>DECIMOCUARTO MES</v>
      </c>
      <c r="K637" s="98" t="str">
        <f t="shared" si="20"/>
        <v>Posgrado</v>
      </c>
      <c r="L637" s="98" t="s">
        <v>395</v>
      </c>
    </row>
    <row r="638" spans="3:12" ht="15.75" thickBot="1">
      <c r="C638" s="137" t="s">
        <v>490</v>
      </c>
      <c r="D638" s="199"/>
      <c r="E638" s="152">
        <v>12</v>
      </c>
      <c r="F638" s="298">
        <f>HLOOKUP($C638,$BZ$2:$CM$3,2,0)</f>
        <v>17866.8</v>
      </c>
      <c r="G638" s="113">
        <f>D638*E638*F638</f>
        <v>0</v>
      </c>
      <c r="H638" s="166"/>
      <c r="I638" s="114" t="s">
        <v>497</v>
      </c>
      <c r="J638" s="114" t="str">
        <f>VLOOKUP(I638,Presupuesto!$B$11:$C$565,2,0)</f>
        <v>SUELDOS Y SALARIOS PERMANENTES</v>
      </c>
      <c r="K638" s="98" t="str">
        <f t="shared" si="20"/>
        <v>Posgrado</v>
      </c>
      <c r="L638" s="98" t="s">
        <v>395</v>
      </c>
    </row>
    <row r="639" spans="3:12">
      <c r="C639" s="171" t="s">
        <v>58</v>
      </c>
      <c r="D639" s="163"/>
      <c r="E639" s="154">
        <v>0</v>
      </c>
      <c r="F639" s="100">
        <f>IF(E638=0,"",(G638/E638)/12*E638)</f>
        <v>0</v>
      </c>
      <c r="G639" s="97">
        <f>F639</f>
        <v>0</v>
      </c>
      <c r="H639" s="164"/>
      <c r="I639" s="116" t="s">
        <v>517</v>
      </c>
      <c r="J639" s="116" t="str">
        <f>VLOOKUP(I639,Presupuesto!$B$11:$C$565,2,0)</f>
        <v>AGUINALDO Y DECIMO CUARTO MES</v>
      </c>
      <c r="K639" s="98" t="str">
        <f t="shared" si="20"/>
        <v>Posgrado</v>
      </c>
      <c r="L639" s="98" t="s">
        <v>395</v>
      </c>
    </row>
    <row r="640" spans="3:12" ht="15.75" thickBot="1">
      <c r="C640" s="172" t="s">
        <v>59</v>
      </c>
      <c r="D640" s="163"/>
      <c r="E640" s="154">
        <v>0</v>
      </c>
      <c r="F640" s="117">
        <f>IF(E638&lt;6,"",((E638-6)/12)*(G638/E638))</f>
        <v>0</v>
      </c>
      <c r="G640" s="97">
        <f>F640</f>
        <v>0</v>
      </c>
      <c r="H640" s="164"/>
      <c r="I640" s="101" t="s">
        <v>520</v>
      </c>
      <c r="J640" s="101" t="str">
        <f>VLOOKUP(I640,Presupuesto!$B$11:$C$565,2,0)</f>
        <v>DECIMOCUARTO MES</v>
      </c>
      <c r="K640" s="98" t="str">
        <f t="shared" si="20"/>
        <v>Posgrado</v>
      </c>
      <c r="L640" s="98" t="s">
        <v>395</v>
      </c>
    </row>
    <row r="641" spans="3:12" ht="15.75" thickBot="1">
      <c r="C641" s="137" t="s">
        <v>491</v>
      </c>
      <c r="D641" s="199"/>
      <c r="E641" s="152">
        <v>12</v>
      </c>
      <c r="F641" s="298">
        <f>HLOOKUP($C641,$BZ$2:$CM$3,2,0)</f>
        <v>13896.4</v>
      </c>
      <c r="G641" s="113">
        <f>D641*E641*F641</f>
        <v>0</v>
      </c>
      <c r="H641" s="166"/>
      <c r="I641" s="114" t="s">
        <v>497</v>
      </c>
      <c r="J641" s="114" t="str">
        <f>VLOOKUP(I641,Presupuesto!$B$11:$C$565,2,0)</f>
        <v>SUELDOS Y SALARIOS PERMANENTES</v>
      </c>
      <c r="K641" s="98" t="str">
        <f t="shared" si="20"/>
        <v>Posgrado</v>
      </c>
      <c r="L641" s="98" t="s">
        <v>395</v>
      </c>
    </row>
    <row r="642" spans="3:12">
      <c r="C642" s="171" t="s">
        <v>58</v>
      </c>
      <c r="D642" s="163"/>
      <c r="E642" s="154">
        <v>0</v>
      </c>
      <c r="F642" s="100">
        <f>IF(E641=0,"",(G641/E641)/12*E641)</f>
        <v>0</v>
      </c>
      <c r="G642" s="97">
        <f>F642</f>
        <v>0</v>
      </c>
      <c r="H642" s="164"/>
      <c r="I642" s="116" t="s">
        <v>517</v>
      </c>
      <c r="J642" s="116" t="str">
        <f>VLOOKUP(I642,Presupuesto!$B$11:$C$565,2,0)</f>
        <v>AGUINALDO Y DECIMO CUARTO MES</v>
      </c>
      <c r="K642" s="98" t="str">
        <f t="shared" si="20"/>
        <v>Posgrado</v>
      </c>
      <c r="L642" s="98" t="s">
        <v>395</v>
      </c>
    </row>
    <row r="643" spans="3:12" ht="15.75" thickBot="1">
      <c r="C643" s="172" t="s">
        <v>59</v>
      </c>
      <c r="D643" s="163"/>
      <c r="E643" s="154">
        <v>0</v>
      </c>
      <c r="F643" s="117">
        <f>IF(E641&lt;6,"",((E641-6)/12)*(G641/E641))</f>
        <v>0</v>
      </c>
      <c r="G643" s="97">
        <f>F643</f>
        <v>0</v>
      </c>
      <c r="H643" s="164"/>
      <c r="I643" s="101" t="s">
        <v>520</v>
      </c>
      <c r="J643" s="101" t="str">
        <f>VLOOKUP(I643,Presupuesto!$B$11:$C$565,2,0)</f>
        <v>DECIMOCUARTO MES</v>
      </c>
      <c r="K643" s="98" t="str">
        <f t="shared" si="20"/>
        <v>Posgrado</v>
      </c>
      <c r="L643" s="98" t="s">
        <v>395</v>
      </c>
    </row>
    <row r="644" spans="3:12" ht="15.75" thickBot="1">
      <c r="C644" s="137" t="s">
        <v>492</v>
      </c>
      <c r="D644" s="199"/>
      <c r="E644" s="152">
        <v>12</v>
      </c>
      <c r="F644" s="298">
        <f>HLOOKUP($C644,$BZ$2:$CM$3,2,0)</f>
        <v>15004.09</v>
      </c>
      <c r="G644" s="113">
        <f>D644*E644*F644</f>
        <v>0</v>
      </c>
      <c r="H644" s="166"/>
      <c r="I644" s="114" t="s">
        <v>497</v>
      </c>
      <c r="J644" s="114" t="str">
        <f>VLOOKUP(I644,Presupuesto!$B$11:$C$565,2,0)</f>
        <v>SUELDOS Y SALARIOS PERMANENTES</v>
      </c>
      <c r="K644" s="98" t="str">
        <f t="shared" si="20"/>
        <v>Posgrado</v>
      </c>
      <c r="L644" s="98" t="s">
        <v>395</v>
      </c>
    </row>
    <row r="645" spans="3:12">
      <c r="C645" s="171" t="s">
        <v>58</v>
      </c>
      <c r="D645" s="163"/>
      <c r="E645" s="154">
        <v>0</v>
      </c>
      <c r="F645" s="100">
        <f>IF(E644=0,"",(G644/E644)/12*E644)</f>
        <v>0</v>
      </c>
      <c r="G645" s="97">
        <f>F645</f>
        <v>0</v>
      </c>
      <c r="H645" s="164"/>
      <c r="I645" s="116" t="s">
        <v>517</v>
      </c>
      <c r="J645" s="116" t="str">
        <f>VLOOKUP(I645,Presupuesto!$B$11:$C$565,2,0)</f>
        <v>AGUINALDO Y DECIMO CUARTO MES</v>
      </c>
      <c r="K645" s="98" t="str">
        <f t="shared" si="20"/>
        <v>Posgrado</v>
      </c>
      <c r="L645" s="98" t="s">
        <v>395</v>
      </c>
    </row>
    <row r="646" spans="3:12" ht="15.75" thickBot="1">
      <c r="C646" s="172" t="s">
        <v>59</v>
      </c>
      <c r="D646" s="163"/>
      <c r="E646" s="154">
        <v>0</v>
      </c>
      <c r="F646" s="117">
        <f>IF(E644&lt;6,"",((E644-6)/12)*(G644/E644))</f>
        <v>0</v>
      </c>
      <c r="G646" s="97">
        <f>F646</f>
        <v>0</v>
      </c>
      <c r="H646" s="164"/>
      <c r="I646" s="101" t="s">
        <v>520</v>
      </c>
      <c r="J646" s="101" t="str">
        <f>VLOOKUP(I646,Presupuesto!$B$11:$C$565,2,0)</f>
        <v>DECIMOCUARTO MES</v>
      </c>
      <c r="K646" s="98" t="str">
        <f t="shared" si="20"/>
        <v>Posgrado</v>
      </c>
      <c r="L646" s="98" t="s">
        <v>395</v>
      </c>
    </row>
    <row r="647" spans="3:12" ht="15.75" thickBot="1">
      <c r="C647" s="137" t="s">
        <v>493</v>
      </c>
      <c r="D647" s="199"/>
      <c r="E647" s="152">
        <v>12</v>
      </c>
      <c r="F647" s="298">
        <f>HLOOKUP($C647,$BZ$2:$CM$3,2,0)</f>
        <v>13238.9</v>
      </c>
      <c r="G647" s="113">
        <f>D647*E647*F647</f>
        <v>0</v>
      </c>
      <c r="H647" s="166"/>
      <c r="I647" s="114" t="s">
        <v>497</v>
      </c>
      <c r="J647" s="114" t="str">
        <f>VLOOKUP(I647,Presupuesto!$B$11:$C$565,2,0)</f>
        <v>SUELDOS Y SALARIOS PERMANENTES</v>
      </c>
      <c r="K647" s="98" t="str">
        <f t="shared" si="20"/>
        <v>Posgrado</v>
      </c>
      <c r="L647" s="98" t="s">
        <v>395</v>
      </c>
    </row>
    <row r="648" spans="3:12">
      <c r="C648" s="171" t="s">
        <v>58</v>
      </c>
      <c r="D648" s="163"/>
      <c r="E648" s="154">
        <v>0</v>
      </c>
      <c r="F648" s="100">
        <f>IF(E647=0,"",(G647/E647)/12*E647)</f>
        <v>0</v>
      </c>
      <c r="G648" s="97">
        <f>F648</f>
        <v>0</v>
      </c>
      <c r="H648" s="164"/>
      <c r="I648" s="116" t="s">
        <v>517</v>
      </c>
      <c r="J648" s="116" t="str">
        <f>VLOOKUP(I648,Presupuesto!$B$11:$C$565,2,0)</f>
        <v>AGUINALDO Y DECIMO CUARTO MES</v>
      </c>
      <c r="K648" s="98" t="str">
        <f t="shared" si="20"/>
        <v>Posgrado</v>
      </c>
      <c r="L648" s="98" t="s">
        <v>395</v>
      </c>
    </row>
    <row r="649" spans="3:12" ht="15.75" thickBot="1">
      <c r="C649" s="172" t="s">
        <v>59</v>
      </c>
      <c r="D649" s="163"/>
      <c r="E649" s="154">
        <v>0</v>
      </c>
      <c r="F649" s="117">
        <f>IF(E647&lt;6,"",((E647-6)/12)*(G647/E647))</f>
        <v>0</v>
      </c>
      <c r="G649" s="97">
        <f>F649</f>
        <v>0</v>
      </c>
      <c r="H649" s="164"/>
      <c r="I649" s="101" t="s">
        <v>520</v>
      </c>
      <c r="J649" s="101" t="str">
        <f>VLOOKUP(I649,Presupuesto!$B$11:$C$565,2,0)</f>
        <v>DECIMOCUARTO MES</v>
      </c>
      <c r="K649" s="98" t="str">
        <f t="shared" si="20"/>
        <v>Posgrado</v>
      </c>
      <c r="L649" s="98" t="s">
        <v>395</v>
      </c>
    </row>
    <row r="650" spans="3:12" ht="15.75" thickBot="1">
      <c r="C650" s="137" t="s">
        <v>494</v>
      </c>
      <c r="D650" s="199"/>
      <c r="E650" s="152">
        <v>12</v>
      </c>
      <c r="F650" s="298">
        <f>HLOOKUP($C650,$BZ$2:$CM$3,2,0)</f>
        <v>12356.31</v>
      </c>
      <c r="G650" s="113">
        <f>D650*E650*F650</f>
        <v>0</v>
      </c>
      <c r="H650" s="166"/>
      <c r="I650" s="114" t="s">
        <v>497</v>
      </c>
      <c r="J650" s="114" t="str">
        <f>VLOOKUP(I650,Presupuesto!$B$11:$C$565,2,0)</f>
        <v>SUELDOS Y SALARIOS PERMANENTES</v>
      </c>
      <c r="K650" s="98" t="str">
        <f t="shared" ref="K650:K667" si="21">$K$617</f>
        <v>Posgrado</v>
      </c>
      <c r="L650" s="98" t="s">
        <v>395</v>
      </c>
    </row>
    <row r="651" spans="3:12">
      <c r="C651" s="171" t="s">
        <v>58</v>
      </c>
      <c r="D651" s="163"/>
      <c r="E651" s="154">
        <v>0</v>
      </c>
      <c r="F651" s="100">
        <f>IF(E650=0,"",(G650/E650)/12*E650)</f>
        <v>0</v>
      </c>
      <c r="G651" s="97">
        <f>F651</f>
        <v>0</v>
      </c>
      <c r="H651" s="164"/>
      <c r="I651" s="116" t="s">
        <v>517</v>
      </c>
      <c r="J651" s="116" t="str">
        <f>VLOOKUP(I651,Presupuesto!$B$11:$C$565,2,0)</f>
        <v>AGUINALDO Y DECIMO CUARTO MES</v>
      </c>
      <c r="K651" s="98" t="str">
        <f t="shared" si="21"/>
        <v>Posgrado</v>
      </c>
      <c r="L651" s="98" t="s">
        <v>395</v>
      </c>
    </row>
    <row r="652" spans="3:12" ht="15.75" thickBot="1">
      <c r="C652" s="172" t="s">
        <v>59</v>
      </c>
      <c r="D652" s="163"/>
      <c r="E652" s="154">
        <v>0</v>
      </c>
      <c r="F652" s="117">
        <f>IF(E650&lt;6,"",((E650-6)/12)*(G650/E650))</f>
        <v>0</v>
      </c>
      <c r="G652" s="97">
        <f>F652</f>
        <v>0</v>
      </c>
      <c r="H652" s="164"/>
      <c r="I652" s="101" t="s">
        <v>520</v>
      </c>
      <c r="J652" s="101" t="str">
        <f>VLOOKUP(I652,Presupuesto!$B$11:$C$565,2,0)</f>
        <v>DECIMOCUARTO MES</v>
      </c>
      <c r="K652" s="98" t="str">
        <f t="shared" si="21"/>
        <v>Posgrado</v>
      </c>
      <c r="L652" s="98" t="s">
        <v>395</v>
      </c>
    </row>
    <row r="653" spans="3:12" ht="15.75" thickBot="1">
      <c r="C653" s="137" t="s">
        <v>495</v>
      </c>
      <c r="D653" s="199"/>
      <c r="E653" s="152">
        <v>12</v>
      </c>
      <c r="F653" s="298">
        <f>HLOOKUP($C653,$BZ$2:$CM$3,2,0)</f>
        <v>463.22</v>
      </c>
      <c r="G653" s="113">
        <f>D653*E653*F653</f>
        <v>0</v>
      </c>
      <c r="H653" s="166"/>
      <c r="I653" s="114" t="s">
        <v>497</v>
      </c>
      <c r="J653" s="114" t="str">
        <f>VLOOKUP(I653,Presupuesto!$B$11:$C$565,2,0)</f>
        <v>SUELDOS Y SALARIOS PERMANENTES</v>
      </c>
      <c r="K653" s="98" t="str">
        <f t="shared" si="21"/>
        <v>Posgrado</v>
      </c>
      <c r="L653" s="98" t="s">
        <v>395</v>
      </c>
    </row>
    <row r="654" spans="3:12">
      <c r="C654" s="171" t="s">
        <v>58</v>
      </c>
      <c r="D654" s="163"/>
      <c r="E654" s="154">
        <v>0</v>
      </c>
      <c r="F654" s="100">
        <f>IF(E653=0,"",(G653/E653)/12*E653)</f>
        <v>0</v>
      </c>
      <c r="G654" s="97">
        <f>F654</f>
        <v>0</v>
      </c>
      <c r="H654" s="164"/>
      <c r="I654" s="116" t="s">
        <v>517</v>
      </c>
      <c r="J654" s="116" t="str">
        <f>VLOOKUP(I654,Presupuesto!$B$11:$C$565,2,0)</f>
        <v>AGUINALDO Y DECIMO CUARTO MES</v>
      </c>
      <c r="K654" s="98" t="str">
        <f t="shared" si="21"/>
        <v>Posgrado</v>
      </c>
      <c r="L654" s="98" t="s">
        <v>395</v>
      </c>
    </row>
    <row r="655" spans="3:12" ht="15.75" thickBot="1">
      <c r="C655" s="172" t="s">
        <v>59</v>
      </c>
      <c r="D655" s="163"/>
      <c r="E655" s="154">
        <v>0</v>
      </c>
      <c r="F655" s="117">
        <f>IF(E653&lt;6,"",((E653-6)/12)*(G653/E653))</f>
        <v>0</v>
      </c>
      <c r="G655" s="97">
        <f>F655</f>
        <v>0</v>
      </c>
      <c r="H655" s="164"/>
      <c r="I655" s="101" t="s">
        <v>520</v>
      </c>
      <c r="J655" s="101" t="str">
        <f>VLOOKUP(I655,Presupuesto!$B$11:$C$565,2,0)</f>
        <v>DECIMOCUARTO MES</v>
      </c>
      <c r="K655" s="98" t="str">
        <f t="shared" si="21"/>
        <v>Posgrado</v>
      </c>
      <c r="L655" s="98" t="s">
        <v>395</v>
      </c>
    </row>
    <row r="656" spans="3:12" ht="15.75" thickBot="1">
      <c r="C656" s="137" t="s">
        <v>496</v>
      </c>
      <c r="D656" s="199"/>
      <c r="E656" s="152">
        <v>12</v>
      </c>
      <c r="F656" s="298">
        <f>HLOOKUP($C656,$BZ$2:$CM$3,2,0)</f>
        <v>2007.3</v>
      </c>
      <c r="G656" s="113">
        <f>D656*E656*F656</f>
        <v>0</v>
      </c>
      <c r="H656" s="166"/>
      <c r="I656" s="114" t="s">
        <v>497</v>
      </c>
      <c r="J656" s="114" t="str">
        <f>VLOOKUP(I656,Presupuesto!$B$11:$C$565,2,0)</f>
        <v>SUELDOS Y SALARIOS PERMANENTES</v>
      </c>
      <c r="K656" s="98" t="str">
        <f t="shared" si="21"/>
        <v>Posgrado</v>
      </c>
      <c r="L656" s="98" t="s">
        <v>395</v>
      </c>
    </row>
    <row r="657" spans="3:12">
      <c r="C657" s="171" t="s">
        <v>58</v>
      </c>
      <c r="D657" s="163"/>
      <c r="E657" s="154">
        <v>0</v>
      </c>
      <c r="F657" s="100">
        <f>IF(E656=0,"",(G656/E656)/12*E656)</f>
        <v>0</v>
      </c>
      <c r="G657" s="97">
        <f>F657</f>
        <v>0</v>
      </c>
      <c r="H657" s="164"/>
      <c r="I657" s="116" t="s">
        <v>517</v>
      </c>
      <c r="J657" s="116" t="str">
        <f>VLOOKUP(I657,Presupuesto!$B$11:$C$565,2,0)</f>
        <v>AGUINALDO Y DECIMO CUARTO MES</v>
      </c>
      <c r="K657" s="98" t="str">
        <f t="shared" si="21"/>
        <v>Posgrado</v>
      </c>
      <c r="L657" s="98" t="s">
        <v>395</v>
      </c>
    </row>
    <row r="658" spans="3:12" ht="15.75" thickBot="1">
      <c r="C658" s="172" t="s">
        <v>59</v>
      </c>
      <c r="D658" s="163"/>
      <c r="E658" s="154">
        <v>0</v>
      </c>
      <c r="F658" s="117">
        <f>IF(E656&lt;6,"",((E656-6)/12)*(G656/E656))</f>
        <v>0</v>
      </c>
      <c r="G658" s="97">
        <f>F658</f>
        <v>0</v>
      </c>
      <c r="H658" s="164"/>
      <c r="I658" s="101" t="s">
        <v>520</v>
      </c>
      <c r="J658" s="101" t="str">
        <f>VLOOKUP(I658,Presupuesto!$B$11:$C$565,2,0)</f>
        <v>DECIMOCUARTO MES</v>
      </c>
      <c r="K658" s="98" t="str">
        <f t="shared" si="21"/>
        <v>Posgrado</v>
      </c>
      <c r="L658" s="98" t="s">
        <v>395</v>
      </c>
    </row>
    <row r="659" spans="3:12" ht="15.75" thickBot="1">
      <c r="C659" s="140" t="s">
        <v>83</v>
      </c>
      <c r="D659" s="199"/>
      <c r="E659" s="152">
        <v>12</v>
      </c>
      <c r="F659" s="139">
        <v>30000</v>
      </c>
      <c r="G659" s="113">
        <f>D659*E659*F659</f>
        <v>0</v>
      </c>
      <c r="H659" s="166"/>
      <c r="I659" s="114" t="s">
        <v>565</v>
      </c>
      <c r="J659" s="114" t="str">
        <f>VLOOKUP(I659,Presupuesto!$B$11:$C$565,2,0)</f>
        <v>CONTRATOS ESPECIALES</v>
      </c>
      <c r="K659" s="98" t="str">
        <f t="shared" si="21"/>
        <v>Posgrado</v>
      </c>
      <c r="L659" s="98" t="s">
        <v>395</v>
      </c>
    </row>
    <row r="660" spans="3:12">
      <c r="C660" s="171" t="s">
        <v>58</v>
      </c>
      <c r="D660" s="163"/>
      <c r="E660" s="154">
        <v>0</v>
      </c>
      <c r="F660" s="117">
        <f>IF(E659=0,"",(G659/E659)/12*E659)</f>
        <v>0</v>
      </c>
      <c r="G660" s="97">
        <f>F660</f>
        <v>0</v>
      </c>
      <c r="H660" s="164"/>
      <c r="I660" s="101" t="s">
        <v>565</v>
      </c>
      <c r="J660" s="101" t="str">
        <f>VLOOKUP(I660,Presupuesto!$B$11:$C$565,2,0)</f>
        <v>CONTRATOS ESPECIALES</v>
      </c>
      <c r="K660" s="98" t="str">
        <f t="shared" si="21"/>
        <v>Posgrado</v>
      </c>
      <c r="L660" s="98" t="s">
        <v>394</v>
      </c>
    </row>
    <row r="661" spans="3:12" ht="15.75" thickBot="1">
      <c r="C661" s="172" t="s">
        <v>59</v>
      </c>
      <c r="D661" s="163"/>
      <c r="E661" s="154">
        <v>0</v>
      </c>
      <c r="F661" s="100">
        <f>IF(E659&lt;6,"",((E659-6)/12)*(G659/E659))</f>
        <v>0</v>
      </c>
      <c r="G661" s="97">
        <f>F661</f>
        <v>0</v>
      </c>
      <c r="H661" s="164"/>
      <c r="I661" s="101" t="s">
        <v>565</v>
      </c>
      <c r="J661" s="101" t="str">
        <f>VLOOKUP(I661,Presupuesto!$B$11:$C$565,2,0)</f>
        <v>CONTRATOS ESPECIALES</v>
      </c>
      <c r="K661" s="98" t="str">
        <f t="shared" si="21"/>
        <v>Posgrado</v>
      </c>
      <c r="L661" s="98" t="s">
        <v>399</v>
      </c>
    </row>
    <row r="662" spans="3:12" ht="15.75" thickBot="1">
      <c r="C662" s="140" t="s">
        <v>60</v>
      </c>
      <c r="D662" s="199"/>
      <c r="E662" s="152">
        <v>12</v>
      </c>
      <c r="F662" s="118">
        <v>30000</v>
      </c>
      <c r="G662" s="113">
        <f>D662*E662*F662</f>
        <v>0</v>
      </c>
      <c r="H662" s="166"/>
      <c r="I662" s="114" t="s">
        <v>706</v>
      </c>
      <c r="J662" s="114" t="str">
        <f>VLOOKUP(I662,Presupuesto!$B$11:$C$565,2,0)</f>
        <v>OTROS SERVICIOS TECNICOS Y PROFESIONALES</v>
      </c>
      <c r="K662" s="98" t="str">
        <f t="shared" si="21"/>
        <v>Posgrado</v>
      </c>
      <c r="L662" s="98" t="s">
        <v>394</v>
      </c>
    </row>
    <row r="663" spans="3:12">
      <c r="C663" s="171" t="s">
        <v>58</v>
      </c>
      <c r="D663" s="163"/>
      <c r="E663" s="154">
        <v>0</v>
      </c>
      <c r="F663" s="100">
        <v>0</v>
      </c>
      <c r="G663" s="97">
        <f>F663</f>
        <v>0</v>
      </c>
      <c r="H663" s="164"/>
      <c r="I663" s="101" t="s">
        <v>706</v>
      </c>
      <c r="J663" s="101" t="str">
        <f>VLOOKUP(I663,Presupuesto!$B$11:$C$565,2,0)</f>
        <v>OTROS SERVICIOS TECNICOS Y PROFESIONALES</v>
      </c>
      <c r="K663" s="98" t="str">
        <f t="shared" si="21"/>
        <v>Posgrado</v>
      </c>
      <c r="L663" s="98" t="s">
        <v>394</v>
      </c>
    </row>
    <row r="664" spans="3:12" ht="15.75" thickBot="1">
      <c r="C664" s="172" t="s">
        <v>59</v>
      </c>
      <c r="D664" s="163"/>
      <c r="E664" s="154">
        <v>0</v>
      </c>
      <c r="F664" s="100">
        <v>0</v>
      </c>
      <c r="G664" s="97">
        <f>F664</f>
        <v>0</v>
      </c>
      <c r="H664" s="164"/>
      <c r="I664" s="101" t="s">
        <v>706</v>
      </c>
      <c r="J664" s="101" t="str">
        <f>VLOOKUP(I664,Presupuesto!$B$11:$C$565,2,0)</f>
        <v>OTROS SERVICIOS TECNICOS Y PROFESIONALES</v>
      </c>
      <c r="K664" s="98" t="str">
        <f t="shared" si="21"/>
        <v>Posgrado</v>
      </c>
      <c r="L664" s="98" t="s">
        <v>394</v>
      </c>
    </row>
    <row r="665" spans="3:12" ht="15.75" thickBot="1">
      <c r="C665" s="140" t="s">
        <v>61</v>
      </c>
      <c r="D665" s="199"/>
      <c r="E665" s="152">
        <v>12</v>
      </c>
      <c r="F665" s="118">
        <v>30000</v>
      </c>
      <c r="G665" s="113">
        <f>D665*E665*F665</f>
        <v>0</v>
      </c>
      <c r="H665" s="166"/>
      <c r="I665" s="114" t="s">
        <v>497</v>
      </c>
      <c r="J665" s="114" t="str">
        <f>VLOOKUP(I665,Presupuesto!$B$11:$C$565,2,0)</f>
        <v>SUELDOS Y SALARIOS PERMANENTES</v>
      </c>
      <c r="K665" s="98" t="str">
        <f t="shared" si="21"/>
        <v>Posgrado</v>
      </c>
      <c r="L665" s="98" t="s">
        <v>394</v>
      </c>
    </row>
    <row r="666" spans="3:12">
      <c r="C666" s="171" t="s">
        <v>58</v>
      </c>
      <c r="D666" s="169"/>
      <c r="E666" s="131">
        <v>0</v>
      </c>
      <c r="F666" s="119">
        <f>IF(E665=0,"",(G665/E665)/12*E665)</f>
        <v>0</v>
      </c>
      <c r="G666" s="120">
        <f>F666</f>
        <v>0</v>
      </c>
      <c r="H666" s="164"/>
      <c r="I666" s="101" t="s">
        <v>517</v>
      </c>
      <c r="J666" s="101" t="str">
        <f>VLOOKUP(I666,Presupuesto!$B$11:$C$565,2,0)</f>
        <v>AGUINALDO Y DECIMO CUARTO MES</v>
      </c>
      <c r="K666" s="98" t="str">
        <f t="shared" si="21"/>
        <v>Posgrado</v>
      </c>
      <c r="L666" s="98" t="s">
        <v>394</v>
      </c>
    </row>
    <row r="667" spans="3:12" ht="15.75" thickBot="1">
      <c r="C667" s="173" t="s">
        <v>59</v>
      </c>
      <c r="D667" s="162"/>
      <c r="E667" s="132">
        <v>0</v>
      </c>
      <c r="F667" s="105">
        <f>IF(E665&lt;6,"",((E665-6)/12)*(G665/E665))</f>
        <v>0</v>
      </c>
      <c r="G667" s="105">
        <f>F667</f>
        <v>0</v>
      </c>
      <c r="H667" s="162"/>
      <c r="I667" s="106" t="s">
        <v>520</v>
      </c>
      <c r="J667" s="124" t="str">
        <f>VLOOKUP(I667,Presupuesto!$B$11:$C$565,2,0)</f>
        <v>DECIMOCUARTO MES</v>
      </c>
      <c r="K667" s="106" t="str">
        <f t="shared" si="21"/>
        <v>Posgrado</v>
      </c>
      <c r="L667" s="124" t="s">
        <v>394</v>
      </c>
    </row>
    <row r="669" spans="3:12" ht="15.75" thickBot="1"/>
    <row r="670" spans="3:12" ht="15.75" thickBot="1">
      <c r="C670" s="69" t="s">
        <v>43</v>
      </c>
      <c r="D670" s="30">
        <f>SUM(G677:G727)</f>
        <v>0</v>
      </c>
      <c r="E670" s="93"/>
      <c r="F670" s="93"/>
      <c r="G670" s="93"/>
      <c r="H670" s="76"/>
      <c r="I670" s="76"/>
      <c r="J670" s="76"/>
    </row>
    <row r="671" spans="3:12">
      <c r="D671" s="31"/>
      <c r="E671" s="93"/>
      <c r="F671" s="93"/>
      <c r="G671" s="93"/>
      <c r="H671" s="76"/>
      <c r="I671" s="76"/>
      <c r="J671" s="76"/>
      <c r="K671" s="153"/>
    </row>
    <row r="672" spans="3:12">
      <c r="D672" s="31"/>
      <c r="E672" s="93"/>
      <c r="F672" s="93"/>
      <c r="G672" s="93"/>
      <c r="H672" s="76"/>
      <c r="I672" s="76"/>
      <c r="J672" s="76"/>
      <c r="K672" s="153"/>
    </row>
    <row r="673" spans="3:12" ht="15.75">
      <c r="C673" s="202" t="s">
        <v>392</v>
      </c>
      <c r="D673" s="351"/>
      <c r="E673" s="93"/>
      <c r="F673" s="93"/>
      <c r="G673" s="93"/>
      <c r="H673" s="76"/>
      <c r="I673" s="76"/>
      <c r="J673" s="76"/>
      <c r="K673" s="153"/>
    </row>
    <row r="674" spans="3:12" ht="18.75">
      <c r="C674" s="208"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c r="C675" s="177"/>
      <c r="D675" s="31"/>
      <c r="E675" s="93"/>
      <c r="F675" s="93"/>
      <c r="G675" s="93"/>
      <c r="H675" s="76"/>
      <c r="I675" s="76"/>
      <c r="J675" s="76"/>
      <c r="K675" s="153"/>
    </row>
    <row r="676" spans="3:12" ht="30.75" thickBot="1">
      <c r="C676" s="134" t="s">
        <v>44</v>
      </c>
      <c r="D676" s="138" t="s">
        <v>55</v>
      </c>
      <c r="E676" s="170" t="s">
        <v>56</v>
      </c>
      <c r="F676" s="138" t="s">
        <v>57</v>
      </c>
      <c r="G676" s="135" t="s">
        <v>27</v>
      </c>
      <c r="H676" s="133" t="s">
        <v>131</v>
      </c>
      <c r="I676" s="136" t="s">
        <v>46</v>
      </c>
      <c r="J676" s="136" t="s">
        <v>132</v>
      </c>
      <c r="K676" s="136" t="s">
        <v>410</v>
      </c>
      <c r="L676" s="136" t="s">
        <v>411</v>
      </c>
    </row>
    <row r="677" spans="3:12" ht="15.75" thickBot="1">
      <c r="C677" s="137" t="s">
        <v>483</v>
      </c>
      <c r="D677" s="199"/>
      <c r="E677" s="152">
        <v>12</v>
      </c>
      <c r="F677" s="298">
        <f>HLOOKUP($C677,$BZ$2:$CM$3,2,0)</f>
        <v>43674.39</v>
      </c>
      <c r="G677" s="113">
        <f>D677*E677*F677</f>
        <v>0</v>
      </c>
      <c r="H677" s="166"/>
      <c r="I677" s="114" t="s">
        <v>497</v>
      </c>
      <c r="J677" s="114" t="str">
        <f>VLOOKUP(I677,Presupuesto!$B$11:$C$565,2,0)</f>
        <v>SUELDOS Y SALARIOS PERMANENTES</v>
      </c>
      <c r="K677" s="216" t="s">
        <v>1449</v>
      </c>
      <c r="L677" s="98" t="s">
        <v>394</v>
      </c>
    </row>
    <row r="678" spans="3:12">
      <c r="C678" s="171" t="s">
        <v>58</v>
      </c>
      <c r="D678" s="163"/>
      <c r="E678" s="154">
        <v>0</v>
      </c>
      <c r="F678" s="100">
        <f>IF(E677=0,"",(G677/E677)/12*E677)</f>
        <v>0</v>
      </c>
      <c r="G678" s="97">
        <f>F678</f>
        <v>0</v>
      </c>
      <c r="H678" s="164"/>
      <c r="I678" s="116" t="s">
        <v>517</v>
      </c>
      <c r="J678" s="116" t="str">
        <f>VLOOKUP(I678,Presupuesto!$B$11:$C$565,2,0)</f>
        <v>AGUINALDO Y DECIMO CUARTO MES</v>
      </c>
      <c r="K678" s="98" t="str">
        <f t="shared" ref="K678:K709" si="22">$K$677</f>
        <v>Posgrado</v>
      </c>
      <c r="L678" s="98" t="s">
        <v>412</v>
      </c>
    </row>
    <row r="679" spans="3:12" ht="15.75" thickBot="1">
      <c r="C679" s="172" t="s">
        <v>59</v>
      </c>
      <c r="D679" s="163"/>
      <c r="E679" s="154">
        <v>0</v>
      </c>
      <c r="F679" s="117">
        <f>IF(E677&lt;6,"",((E677-6)/12)*(G677/E677))</f>
        <v>0</v>
      </c>
      <c r="G679" s="97">
        <f>F679</f>
        <v>0</v>
      </c>
      <c r="H679" s="164"/>
      <c r="I679" s="101" t="s">
        <v>520</v>
      </c>
      <c r="J679" s="101" t="str">
        <f>VLOOKUP(I679,Presupuesto!$B$11:$C$565,2,0)</f>
        <v>DECIMOCUARTO MES</v>
      </c>
      <c r="K679" s="98" t="str">
        <f t="shared" si="22"/>
        <v>Posgrado</v>
      </c>
      <c r="L679" s="98" t="s">
        <v>395</v>
      </c>
    </row>
    <row r="680" spans="3:12" ht="15.75" thickBot="1">
      <c r="C680" s="137" t="s">
        <v>484</v>
      </c>
      <c r="D680" s="199"/>
      <c r="E680" s="152">
        <v>12</v>
      </c>
      <c r="F680" s="298">
        <f>HLOOKUP($C680,$BZ$2:$CM$3,2,0)</f>
        <v>39703.99</v>
      </c>
      <c r="G680" s="113">
        <f>D680*E680*F680</f>
        <v>0</v>
      </c>
      <c r="H680" s="166"/>
      <c r="I680" s="114" t="s">
        <v>497</v>
      </c>
      <c r="J680" s="114" t="str">
        <f>VLOOKUP(I680,Presupuesto!$B$11:$C$565,2,0)</f>
        <v>SUELDOS Y SALARIOS PERMANENTES</v>
      </c>
      <c r="K680" s="98" t="str">
        <f t="shared" si="22"/>
        <v>Posgrado</v>
      </c>
      <c r="L680" s="98" t="s">
        <v>395</v>
      </c>
    </row>
    <row r="681" spans="3:12">
      <c r="C681" s="171" t="s">
        <v>58</v>
      </c>
      <c r="D681" s="163"/>
      <c r="E681" s="154">
        <v>0</v>
      </c>
      <c r="F681" s="100">
        <f>IF(E680=0,"",(G680/E680)/12*E680)</f>
        <v>0</v>
      </c>
      <c r="G681" s="97">
        <f>F681</f>
        <v>0</v>
      </c>
      <c r="H681" s="164"/>
      <c r="I681" s="116" t="s">
        <v>517</v>
      </c>
      <c r="J681" s="116" t="str">
        <f>VLOOKUP(I681,Presupuesto!$B$11:$C$565,2,0)</f>
        <v>AGUINALDO Y DECIMO CUARTO MES</v>
      </c>
      <c r="K681" s="98" t="str">
        <f t="shared" si="22"/>
        <v>Posgrado</v>
      </c>
      <c r="L681" s="98" t="s">
        <v>395</v>
      </c>
    </row>
    <row r="682" spans="3:12" ht="15.75" thickBot="1">
      <c r="C682" s="172" t="s">
        <v>59</v>
      </c>
      <c r="D682" s="163"/>
      <c r="E682" s="154">
        <v>0</v>
      </c>
      <c r="F682" s="117">
        <f>IF(E680&lt;6,"",((E680-6)/12)*(G680/E680))</f>
        <v>0</v>
      </c>
      <c r="G682" s="97">
        <f>F682</f>
        <v>0</v>
      </c>
      <c r="H682" s="164"/>
      <c r="I682" s="101" t="s">
        <v>520</v>
      </c>
      <c r="J682" s="101" t="str">
        <f>VLOOKUP(I682,Presupuesto!$B$11:$C$565,2,0)</f>
        <v>DECIMOCUARTO MES</v>
      </c>
      <c r="K682" s="98" t="str">
        <f t="shared" si="22"/>
        <v>Posgrado</v>
      </c>
      <c r="L682" s="98" t="s">
        <v>395</v>
      </c>
    </row>
    <row r="683" spans="3:12" ht="15.75" thickBot="1">
      <c r="C683" s="137" t="s">
        <v>485</v>
      </c>
      <c r="D683" s="199"/>
      <c r="E683" s="152">
        <v>12</v>
      </c>
      <c r="F683" s="298">
        <f>HLOOKUP($C683,$BZ$2:$CM$3,2,0)</f>
        <v>35733.589999999997</v>
      </c>
      <c r="G683" s="113">
        <f>D683*E683*F683</f>
        <v>0</v>
      </c>
      <c r="H683" s="166"/>
      <c r="I683" s="114" t="s">
        <v>497</v>
      </c>
      <c r="J683" s="114" t="str">
        <f>VLOOKUP(I683,Presupuesto!$B$11:$C$565,2,0)</f>
        <v>SUELDOS Y SALARIOS PERMANENTES</v>
      </c>
      <c r="K683" s="98" t="str">
        <f t="shared" si="22"/>
        <v>Posgrado</v>
      </c>
      <c r="L683" s="98" t="s">
        <v>395</v>
      </c>
    </row>
    <row r="684" spans="3:12">
      <c r="C684" s="171" t="s">
        <v>58</v>
      </c>
      <c r="D684" s="163"/>
      <c r="E684" s="154">
        <v>0</v>
      </c>
      <c r="F684" s="100">
        <f>IF(E683=0,"",(G683/E683)/12*E683)</f>
        <v>0</v>
      </c>
      <c r="G684" s="97">
        <f>F684</f>
        <v>0</v>
      </c>
      <c r="H684" s="164"/>
      <c r="I684" s="116" t="s">
        <v>517</v>
      </c>
      <c r="J684" s="116" t="str">
        <f>VLOOKUP(I684,Presupuesto!$B$11:$C$565,2,0)</f>
        <v>AGUINALDO Y DECIMO CUARTO MES</v>
      </c>
      <c r="K684" s="98" t="str">
        <f t="shared" si="22"/>
        <v>Posgrado</v>
      </c>
      <c r="L684" s="98" t="s">
        <v>395</v>
      </c>
    </row>
    <row r="685" spans="3:12" ht="15.75" thickBot="1">
      <c r="C685" s="172" t="s">
        <v>59</v>
      </c>
      <c r="D685" s="163"/>
      <c r="E685" s="154">
        <v>0</v>
      </c>
      <c r="F685" s="117">
        <f>IF(E683&lt;6,"",((E683-6)/12)*(G683/E683))</f>
        <v>0</v>
      </c>
      <c r="G685" s="97">
        <f>F685</f>
        <v>0</v>
      </c>
      <c r="H685" s="164"/>
      <c r="I685" s="101" t="s">
        <v>520</v>
      </c>
      <c r="J685" s="101" t="str">
        <f>VLOOKUP(I685,Presupuesto!$B$11:$C$565,2,0)</f>
        <v>DECIMOCUARTO MES</v>
      </c>
      <c r="K685" s="98" t="str">
        <f t="shared" si="22"/>
        <v>Posgrado</v>
      </c>
      <c r="L685" s="98" t="s">
        <v>395</v>
      </c>
    </row>
    <row r="686" spans="3:12" ht="15.75" thickBot="1">
      <c r="C686" s="137" t="s">
        <v>486</v>
      </c>
      <c r="D686" s="199"/>
      <c r="E686" s="152">
        <v>12</v>
      </c>
      <c r="F686" s="298">
        <f>HLOOKUP($C686,$BZ$2:$CM$3,2,0)</f>
        <v>31763.19</v>
      </c>
      <c r="G686" s="113">
        <f>D686*E686*F686</f>
        <v>0</v>
      </c>
      <c r="H686" s="166"/>
      <c r="I686" s="114" t="s">
        <v>497</v>
      </c>
      <c r="J686" s="114" t="str">
        <f>VLOOKUP(I686,Presupuesto!$B$11:$C$565,2,0)</f>
        <v>SUELDOS Y SALARIOS PERMANENTES</v>
      </c>
      <c r="K686" s="98" t="str">
        <f t="shared" si="22"/>
        <v>Posgrado</v>
      </c>
      <c r="L686" s="98" t="s">
        <v>395</v>
      </c>
    </row>
    <row r="687" spans="3:12">
      <c r="C687" s="171" t="s">
        <v>58</v>
      </c>
      <c r="D687" s="163"/>
      <c r="E687" s="154">
        <v>0</v>
      </c>
      <c r="F687" s="100">
        <f>IF(E686=0,"",(G686/E686)/12*E686)</f>
        <v>0</v>
      </c>
      <c r="G687" s="97">
        <f>F687</f>
        <v>0</v>
      </c>
      <c r="H687" s="164"/>
      <c r="I687" s="116" t="s">
        <v>517</v>
      </c>
      <c r="J687" s="116" t="str">
        <f>VLOOKUP(I687,Presupuesto!$B$11:$C$565,2,0)</f>
        <v>AGUINALDO Y DECIMO CUARTO MES</v>
      </c>
      <c r="K687" s="98" t="str">
        <f t="shared" si="22"/>
        <v>Posgrado</v>
      </c>
      <c r="L687" s="98" t="s">
        <v>395</v>
      </c>
    </row>
    <row r="688" spans="3:12" ht="15.75" thickBot="1">
      <c r="C688" s="172" t="s">
        <v>59</v>
      </c>
      <c r="D688" s="163"/>
      <c r="E688" s="154">
        <v>0</v>
      </c>
      <c r="F688" s="117">
        <f>IF(E686&lt;6,"",((E686-6)/12)*(G686/E686))</f>
        <v>0</v>
      </c>
      <c r="G688" s="97">
        <f>F688</f>
        <v>0</v>
      </c>
      <c r="H688" s="164"/>
      <c r="I688" s="101" t="s">
        <v>520</v>
      </c>
      <c r="J688" s="101" t="str">
        <f>VLOOKUP(I688,Presupuesto!$B$11:$C$565,2,0)</f>
        <v>DECIMOCUARTO MES</v>
      </c>
      <c r="K688" s="98" t="str">
        <f t="shared" si="22"/>
        <v>Posgrado</v>
      </c>
      <c r="L688" s="98" t="s">
        <v>395</v>
      </c>
    </row>
    <row r="689" spans="3:12" ht="15.75" thickBot="1">
      <c r="C689" s="137" t="s">
        <v>487</v>
      </c>
      <c r="D689" s="199"/>
      <c r="E689" s="152">
        <v>12</v>
      </c>
      <c r="F689" s="298">
        <f>HLOOKUP($C689,$BZ$2:$CM$3,2,0)</f>
        <v>29777.99</v>
      </c>
      <c r="G689" s="113">
        <f>D689*E689*F689</f>
        <v>0</v>
      </c>
      <c r="H689" s="166"/>
      <c r="I689" s="114" t="s">
        <v>497</v>
      </c>
      <c r="J689" s="114" t="str">
        <f>VLOOKUP(I689,Presupuesto!$B$11:$C$565,2,0)</f>
        <v>SUELDOS Y SALARIOS PERMANENTES</v>
      </c>
      <c r="K689" s="98" t="str">
        <f t="shared" si="22"/>
        <v>Posgrado</v>
      </c>
      <c r="L689" s="98" t="s">
        <v>395</v>
      </c>
    </row>
    <row r="690" spans="3:12">
      <c r="C690" s="171" t="s">
        <v>58</v>
      </c>
      <c r="D690" s="163"/>
      <c r="E690" s="154">
        <v>0</v>
      </c>
      <c r="F690" s="100">
        <f>IF(E689=0,"",(G689/E689)/12*E689)</f>
        <v>0</v>
      </c>
      <c r="G690" s="97">
        <f>F690</f>
        <v>0</v>
      </c>
      <c r="H690" s="164"/>
      <c r="I690" s="116" t="s">
        <v>517</v>
      </c>
      <c r="J690" s="116" t="str">
        <f>VLOOKUP(I690,Presupuesto!$B$11:$C$565,2,0)</f>
        <v>AGUINALDO Y DECIMO CUARTO MES</v>
      </c>
      <c r="K690" s="98" t="str">
        <f t="shared" si="22"/>
        <v>Posgrado</v>
      </c>
      <c r="L690" s="98" t="s">
        <v>395</v>
      </c>
    </row>
    <row r="691" spans="3:12" ht="15.75" thickBot="1">
      <c r="C691" s="172" t="s">
        <v>59</v>
      </c>
      <c r="D691" s="163"/>
      <c r="E691" s="154">
        <v>0</v>
      </c>
      <c r="F691" s="117">
        <f>IF(E689&lt;6,"",((E689-6)/12)*(G689/E689))</f>
        <v>0</v>
      </c>
      <c r="G691" s="97">
        <f>F691</f>
        <v>0</v>
      </c>
      <c r="H691" s="164"/>
      <c r="I691" s="101" t="s">
        <v>520</v>
      </c>
      <c r="J691" s="101" t="str">
        <f>VLOOKUP(I691,Presupuesto!$B$11:$C$565,2,0)</f>
        <v>DECIMOCUARTO MES</v>
      </c>
      <c r="K691" s="98" t="str">
        <f t="shared" si="22"/>
        <v>Posgrado</v>
      </c>
      <c r="L691" s="98" t="s">
        <v>395</v>
      </c>
    </row>
    <row r="692" spans="3:12" ht="15.75" thickBot="1">
      <c r="C692" s="137" t="s">
        <v>488</v>
      </c>
      <c r="D692" s="199"/>
      <c r="E692" s="152">
        <v>12</v>
      </c>
      <c r="F692" s="298">
        <f>HLOOKUP($C692,$BZ$2:$CM$3,2,0)</f>
        <v>27792.79</v>
      </c>
      <c r="G692" s="113">
        <f>D692*E692*F692</f>
        <v>0</v>
      </c>
      <c r="H692" s="166"/>
      <c r="I692" s="114" t="s">
        <v>497</v>
      </c>
      <c r="J692" s="114" t="str">
        <f>VLOOKUP(I692,Presupuesto!$B$11:$C$565,2,0)</f>
        <v>SUELDOS Y SALARIOS PERMANENTES</v>
      </c>
      <c r="K692" s="98" t="str">
        <f t="shared" si="22"/>
        <v>Posgrado</v>
      </c>
      <c r="L692" s="98" t="s">
        <v>395</v>
      </c>
    </row>
    <row r="693" spans="3:12">
      <c r="C693" s="171" t="s">
        <v>58</v>
      </c>
      <c r="D693" s="163"/>
      <c r="E693" s="154">
        <v>0</v>
      </c>
      <c r="F693" s="100">
        <f>IF(E692=0,"",(G692/E692)/12*E692)</f>
        <v>0</v>
      </c>
      <c r="G693" s="97">
        <f>F693</f>
        <v>0</v>
      </c>
      <c r="H693" s="164"/>
      <c r="I693" s="116" t="s">
        <v>517</v>
      </c>
      <c r="J693" s="116" t="str">
        <f>VLOOKUP(I693,Presupuesto!$B$11:$C$565,2,0)</f>
        <v>AGUINALDO Y DECIMO CUARTO MES</v>
      </c>
      <c r="K693" s="98" t="str">
        <f t="shared" si="22"/>
        <v>Posgrado</v>
      </c>
      <c r="L693" s="98" t="s">
        <v>395</v>
      </c>
    </row>
    <row r="694" spans="3:12" ht="15.75" thickBot="1">
      <c r="C694" s="172" t="s">
        <v>59</v>
      </c>
      <c r="D694" s="163"/>
      <c r="E694" s="154">
        <v>0</v>
      </c>
      <c r="F694" s="117">
        <f>IF(E692&lt;6,"",((E692-6)/12)*(G692/E692))</f>
        <v>0</v>
      </c>
      <c r="G694" s="97">
        <f>F694</f>
        <v>0</v>
      </c>
      <c r="H694" s="164"/>
      <c r="I694" s="101" t="s">
        <v>520</v>
      </c>
      <c r="J694" s="101" t="str">
        <f>VLOOKUP(I694,Presupuesto!$B$11:$C$565,2,0)</f>
        <v>DECIMOCUARTO MES</v>
      </c>
      <c r="K694" s="98" t="str">
        <f t="shared" si="22"/>
        <v>Posgrado</v>
      </c>
      <c r="L694" s="98" t="s">
        <v>395</v>
      </c>
    </row>
    <row r="695" spans="3:12" ht="15.75" thickBot="1">
      <c r="C695" s="137" t="s">
        <v>489</v>
      </c>
      <c r="D695" s="199"/>
      <c r="E695" s="152">
        <v>12</v>
      </c>
      <c r="F695" s="298">
        <f>HLOOKUP($C695,$BZ$2:$CM$3,2,0)</f>
        <v>18859.39</v>
      </c>
      <c r="G695" s="113">
        <f>D695*E695*F695</f>
        <v>0</v>
      </c>
      <c r="H695" s="166"/>
      <c r="I695" s="114" t="s">
        <v>497</v>
      </c>
      <c r="J695" s="114" t="str">
        <f>VLOOKUP(I695,Presupuesto!$B$11:$C$565,2,0)</f>
        <v>SUELDOS Y SALARIOS PERMANENTES</v>
      </c>
      <c r="K695" s="98" t="str">
        <f t="shared" si="22"/>
        <v>Posgrado</v>
      </c>
      <c r="L695" s="98" t="s">
        <v>395</v>
      </c>
    </row>
    <row r="696" spans="3:12">
      <c r="C696" s="171" t="s">
        <v>58</v>
      </c>
      <c r="D696" s="163"/>
      <c r="E696" s="154">
        <v>0</v>
      </c>
      <c r="F696" s="100">
        <f>IF(E695=0,"",(G695/E695)/12*E695)</f>
        <v>0</v>
      </c>
      <c r="G696" s="97">
        <f>F696</f>
        <v>0</v>
      </c>
      <c r="H696" s="164"/>
      <c r="I696" s="116" t="s">
        <v>517</v>
      </c>
      <c r="J696" s="116" t="str">
        <f>VLOOKUP(I696,Presupuesto!$B$11:$C$565,2,0)</f>
        <v>AGUINALDO Y DECIMO CUARTO MES</v>
      </c>
      <c r="K696" s="98" t="str">
        <f t="shared" si="22"/>
        <v>Posgrado</v>
      </c>
      <c r="L696" s="98" t="s">
        <v>395</v>
      </c>
    </row>
    <row r="697" spans="3:12" ht="15.75" thickBot="1">
      <c r="C697" s="172" t="s">
        <v>59</v>
      </c>
      <c r="D697" s="163"/>
      <c r="E697" s="154">
        <v>0</v>
      </c>
      <c r="F697" s="117">
        <f>IF(E695&lt;6,"",((E695-6)/12)*(G695/E695))</f>
        <v>0</v>
      </c>
      <c r="G697" s="97">
        <f>F697</f>
        <v>0</v>
      </c>
      <c r="H697" s="164"/>
      <c r="I697" s="101" t="s">
        <v>520</v>
      </c>
      <c r="J697" s="101" t="str">
        <f>VLOOKUP(I697,Presupuesto!$B$11:$C$565,2,0)</f>
        <v>DECIMOCUARTO MES</v>
      </c>
      <c r="K697" s="98" t="str">
        <f t="shared" si="22"/>
        <v>Posgrado</v>
      </c>
      <c r="L697" s="98" t="s">
        <v>395</v>
      </c>
    </row>
    <row r="698" spans="3:12" ht="15.75" thickBot="1">
      <c r="C698" s="137" t="s">
        <v>490</v>
      </c>
      <c r="D698" s="199"/>
      <c r="E698" s="152">
        <v>12</v>
      </c>
      <c r="F698" s="298">
        <f>HLOOKUP($C698,$BZ$2:$CM$3,2,0)</f>
        <v>17866.8</v>
      </c>
      <c r="G698" s="113">
        <f>D698*E698*F698</f>
        <v>0</v>
      </c>
      <c r="H698" s="166"/>
      <c r="I698" s="114" t="s">
        <v>497</v>
      </c>
      <c r="J698" s="114" t="str">
        <f>VLOOKUP(I698,Presupuesto!$B$11:$C$565,2,0)</f>
        <v>SUELDOS Y SALARIOS PERMANENTES</v>
      </c>
      <c r="K698" s="98" t="str">
        <f t="shared" si="22"/>
        <v>Posgrado</v>
      </c>
      <c r="L698" s="98" t="s">
        <v>395</v>
      </c>
    </row>
    <row r="699" spans="3:12">
      <c r="C699" s="171" t="s">
        <v>58</v>
      </c>
      <c r="D699" s="163"/>
      <c r="E699" s="154">
        <v>0</v>
      </c>
      <c r="F699" s="100">
        <f>IF(E698=0,"",(G698/E698)/12*E698)</f>
        <v>0</v>
      </c>
      <c r="G699" s="97">
        <f>F699</f>
        <v>0</v>
      </c>
      <c r="H699" s="164"/>
      <c r="I699" s="116" t="s">
        <v>517</v>
      </c>
      <c r="J699" s="116" t="str">
        <f>VLOOKUP(I699,Presupuesto!$B$11:$C$565,2,0)</f>
        <v>AGUINALDO Y DECIMO CUARTO MES</v>
      </c>
      <c r="K699" s="98" t="str">
        <f t="shared" si="22"/>
        <v>Posgrado</v>
      </c>
      <c r="L699" s="98" t="s">
        <v>395</v>
      </c>
    </row>
    <row r="700" spans="3:12" ht="15.75" thickBot="1">
      <c r="C700" s="172" t="s">
        <v>59</v>
      </c>
      <c r="D700" s="163"/>
      <c r="E700" s="154">
        <v>0</v>
      </c>
      <c r="F700" s="117">
        <f>IF(E698&lt;6,"",((E698-6)/12)*(G698/E698))</f>
        <v>0</v>
      </c>
      <c r="G700" s="97">
        <f>F700</f>
        <v>0</v>
      </c>
      <c r="H700" s="164"/>
      <c r="I700" s="101" t="s">
        <v>520</v>
      </c>
      <c r="J700" s="101" t="str">
        <f>VLOOKUP(I700,Presupuesto!$B$11:$C$565,2,0)</f>
        <v>DECIMOCUARTO MES</v>
      </c>
      <c r="K700" s="98" t="str">
        <f t="shared" si="22"/>
        <v>Posgrado</v>
      </c>
      <c r="L700" s="98" t="s">
        <v>395</v>
      </c>
    </row>
    <row r="701" spans="3:12" ht="15.75" thickBot="1">
      <c r="C701" s="137" t="s">
        <v>491</v>
      </c>
      <c r="D701" s="199"/>
      <c r="E701" s="152">
        <v>12</v>
      </c>
      <c r="F701" s="298">
        <f>HLOOKUP($C701,$BZ$2:$CM$3,2,0)</f>
        <v>13896.4</v>
      </c>
      <c r="G701" s="113">
        <f>D701*E701*F701</f>
        <v>0</v>
      </c>
      <c r="H701" s="166"/>
      <c r="I701" s="114" t="s">
        <v>497</v>
      </c>
      <c r="J701" s="114" t="str">
        <f>VLOOKUP(I701,Presupuesto!$B$11:$C$565,2,0)</f>
        <v>SUELDOS Y SALARIOS PERMANENTES</v>
      </c>
      <c r="K701" s="98" t="str">
        <f t="shared" si="22"/>
        <v>Posgrado</v>
      </c>
      <c r="L701" s="98" t="s">
        <v>395</v>
      </c>
    </row>
    <row r="702" spans="3:12">
      <c r="C702" s="171" t="s">
        <v>58</v>
      </c>
      <c r="D702" s="163"/>
      <c r="E702" s="154">
        <v>0</v>
      </c>
      <c r="F702" s="100">
        <f>IF(E701=0,"",(G701/E701)/12*E701)</f>
        <v>0</v>
      </c>
      <c r="G702" s="97">
        <f>F702</f>
        <v>0</v>
      </c>
      <c r="H702" s="164"/>
      <c r="I702" s="116" t="s">
        <v>517</v>
      </c>
      <c r="J702" s="116" t="str">
        <f>VLOOKUP(I702,Presupuesto!$B$11:$C$565,2,0)</f>
        <v>AGUINALDO Y DECIMO CUARTO MES</v>
      </c>
      <c r="K702" s="98" t="str">
        <f t="shared" si="22"/>
        <v>Posgrado</v>
      </c>
      <c r="L702" s="98" t="s">
        <v>395</v>
      </c>
    </row>
    <row r="703" spans="3:12" ht="15.75" thickBot="1">
      <c r="C703" s="172" t="s">
        <v>59</v>
      </c>
      <c r="D703" s="163"/>
      <c r="E703" s="154">
        <v>0</v>
      </c>
      <c r="F703" s="117">
        <f>IF(E701&lt;6,"",((E701-6)/12)*(G701/E701))</f>
        <v>0</v>
      </c>
      <c r="G703" s="97">
        <f>F703</f>
        <v>0</v>
      </c>
      <c r="H703" s="164"/>
      <c r="I703" s="101" t="s">
        <v>520</v>
      </c>
      <c r="J703" s="101" t="str">
        <f>VLOOKUP(I703,Presupuesto!$B$11:$C$565,2,0)</f>
        <v>DECIMOCUARTO MES</v>
      </c>
      <c r="K703" s="98" t="str">
        <f t="shared" si="22"/>
        <v>Posgrado</v>
      </c>
      <c r="L703" s="98" t="s">
        <v>395</v>
      </c>
    </row>
    <row r="704" spans="3:12" ht="15.75" thickBot="1">
      <c r="C704" s="137" t="s">
        <v>492</v>
      </c>
      <c r="D704" s="199"/>
      <c r="E704" s="152">
        <v>12</v>
      </c>
      <c r="F704" s="298">
        <f>HLOOKUP($C704,$BZ$2:$CM$3,2,0)</f>
        <v>15004.09</v>
      </c>
      <c r="G704" s="113">
        <f>D704*E704*F704</f>
        <v>0</v>
      </c>
      <c r="H704" s="166"/>
      <c r="I704" s="114" t="s">
        <v>497</v>
      </c>
      <c r="J704" s="114" t="str">
        <f>VLOOKUP(I704,Presupuesto!$B$11:$C$565,2,0)</f>
        <v>SUELDOS Y SALARIOS PERMANENTES</v>
      </c>
      <c r="K704" s="98" t="str">
        <f t="shared" si="22"/>
        <v>Posgrado</v>
      </c>
      <c r="L704" s="98" t="s">
        <v>395</v>
      </c>
    </row>
    <row r="705" spans="3:12">
      <c r="C705" s="171" t="s">
        <v>58</v>
      </c>
      <c r="D705" s="163"/>
      <c r="E705" s="154">
        <v>0</v>
      </c>
      <c r="F705" s="100">
        <f>IF(E704=0,"",(G704/E704)/12*E704)</f>
        <v>0</v>
      </c>
      <c r="G705" s="97">
        <f>F705</f>
        <v>0</v>
      </c>
      <c r="H705" s="164"/>
      <c r="I705" s="116" t="s">
        <v>517</v>
      </c>
      <c r="J705" s="116" t="str">
        <f>VLOOKUP(I705,Presupuesto!$B$11:$C$565,2,0)</f>
        <v>AGUINALDO Y DECIMO CUARTO MES</v>
      </c>
      <c r="K705" s="98" t="str">
        <f t="shared" si="22"/>
        <v>Posgrado</v>
      </c>
      <c r="L705" s="98" t="s">
        <v>395</v>
      </c>
    </row>
    <row r="706" spans="3:12" ht="15.75" thickBot="1">
      <c r="C706" s="172" t="s">
        <v>59</v>
      </c>
      <c r="D706" s="163"/>
      <c r="E706" s="154">
        <v>0</v>
      </c>
      <c r="F706" s="117">
        <f>IF(E704&lt;6,"",((E704-6)/12)*(G704/E704))</f>
        <v>0</v>
      </c>
      <c r="G706" s="97">
        <f>F706</f>
        <v>0</v>
      </c>
      <c r="H706" s="164"/>
      <c r="I706" s="101" t="s">
        <v>520</v>
      </c>
      <c r="J706" s="101" t="str">
        <f>VLOOKUP(I706,Presupuesto!$B$11:$C$565,2,0)</f>
        <v>DECIMOCUARTO MES</v>
      </c>
      <c r="K706" s="98" t="str">
        <f t="shared" si="22"/>
        <v>Posgrado</v>
      </c>
      <c r="L706" s="98" t="s">
        <v>395</v>
      </c>
    </row>
    <row r="707" spans="3:12" ht="15.75" thickBot="1">
      <c r="C707" s="137" t="s">
        <v>493</v>
      </c>
      <c r="D707" s="199"/>
      <c r="E707" s="152">
        <v>12</v>
      </c>
      <c r="F707" s="298">
        <f>HLOOKUP($C707,$BZ$2:$CM$3,2,0)</f>
        <v>13238.9</v>
      </c>
      <c r="G707" s="113">
        <f>D707*E707*F707</f>
        <v>0</v>
      </c>
      <c r="H707" s="166"/>
      <c r="I707" s="114" t="s">
        <v>497</v>
      </c>
      <c r="J707" s="114" t="str">
        <f>VLOOKUP(I707,Presupuesto!$B$11:$C$565,2,0)</f>
        <v>SUELDOS Y SALARIOS PERMANENTES</v>
      </c>
      <c r="K707" s="98" t="str">
        <f t="shared" si="22"/>
        <v>Posgrado</v>
      </c>
      <c r="L707" s="98" t="s">
        <v>395</v>
      </c>
    </row>
    <row r="708" spans="3:12">
      <c r="C708" s="171" t="s">
        <v>58</v>
      </c>
      <c r="D708" s="163"/>
      <c r="E708" s="154">
        <v>0</v>
      </c>
      <c r="F708" s="100">
        <f>IF(E707=0,"",(G707/E707)/12*E707)</f>
        <v>0</v>
      </c>
      <c r="G708" s="97">
        <f>F708</f>
        <v>0</v>
      </c>
      <c r="H708" s="164"/>
      <c r="I708" s="116" t="s">
        <v>517</v>
      </c>
      <c r="J708" s="116" t="str">
        <f>VLOOKUP(I708,Presupuesto!$B$11:$C$565,2,0)</f>
        <v>AGUINALDO Y DECIMO CUARTO MES</v>
      </c>
      <c r="K708" s="98" t="str">
        <f t="shared" si="22"/>
        <v>Posgrado</v>
      </c>
      <c r="L708" s="98" t="s">
        <v>395</v>
      </c>
    </row>
    <row r="709" spans="3:12" ht="15.75" thickBot="1">
      <c r="C709" s="172" t="s">
        <v>59</v>
      </c>
      <c r="D709" s="163"/>
      <c r="E709" s="154">
        <v>0</v>
      </c>
      <c r="F709" s="117">
        <f>IF(E707&lt;6,"",((E707-6)/12)*(G707/E707))</f>
        <v>0</v>
      </c>
      <c r="G709" s="97">
        <f>F709</f>
        <v>0</v>
      </c>
      <c r="H709" s="164"/>
      <c r="I709" s="101" t="s">
        <v>520</v>
      </c>
      <c r="J709" s="101" t="str">
        <f>VLOOKUP(I709,Presupuesto!$B$11:$C$565,2,0)</f>
        <v>DECIMOCUARTO MES</v>
      </c>
      <c r="K709" s="98" t="str">
        <f t="shared" si="22"/>
        <v>Posgrado</v>
      </c>
      <c r="L709" s="98" t="s">
        <v>395</v>
      </c>
    </row>
    <row r="710" spans="3:12" ht="15.75" thickBot="1">
      <c r="C710" s="137" t="s">
        <v>494</v>
      </c>
      <c r="D710" s="199"/>
      <c r="E710" s="152">
        <v>12</v>
      </c>
      <c r="F710" s="298">
        <f>HLOOKUP($C710,$BZ$2:$CM$3,2,0)</f>
        <v>12356.31</v>
      </c>
      <c r="G710" s="113">
        <f>D710*E710*F710</f>
        <v>0</v>
      </c>
      <c r="H710" s="166"/>
      <c r="I710" s="114" t="s">
        <v>497</v>
      </c>
      <c r="J710" s="114" t="str">
        <f>VLOOKUP(I710,Presupuesto!$B$11:$C$565,2,0)</f>
        <v>SUELDOS Y SALARIOS PERMANENTES</v>
      </c>
      <c r="K710" s="98" t="str">
        <f t="shared" ref="K710:K727" si="23">$K$677</f>
        <v>Posgrado</v>
      </c>
      <c r="L710" s="98" t="s">
        <v>395</v>
      </c>
    </row>
    <row r="711" spans="3:12">
      <c r="C711" s="171" t="s">
        <v>58</v>
      </c>
      <c r="D711" s="163"/>
      <c r="E711" s="154">
        <v>0</v>
      </c>
      <c r="F711" s="100">
        <f>IF(E710=0,"",(G710/E710)/12*E710)</f>
        <v>0</v>
      </c>
      <c r="G711" s="97">
        <f>F711</f>
        <v>0</v>
      </c>
      <c r="H711" s="164"/>
      <c r="I711" s="116" t="s">
        <v>517</v>
      </c>
      <c r="J711" s="116" t="str">
        <f>VLOOKUP(I711,Presupuesto!$B$11:$C$565,2,0)</f>
        <v>AGUINALDO Y DECIMO CUARTO MES</v>
      </c>
      <c r="K711" s="98" t="str">
        <f t="shared" si="23"/>
        <v>Posgrado</v>
      </c>
      <c r="L711" s="98" t="s">
        <v>395</v>
      </c>
    </row>
    <row r="712" spans="3:12" ht="15.75" thickBot="1">
      <c r="C712" s="172" t="s">
        <v>59</v>
      </c>
      <c r="D712" s="163"/>
      <c r="E712" s="154">
        <v>0</v>
      </c>
      <c r="F712" s="117">
        <f>IF(E710&lt;6,"",((E710-6)/12)*(G710/E710))</f>
        <v>0</v>
      </c>
      <c r="G712" s="97">
        <f>F712</f>
        <v>0</v>
      </c>
      <c r="H712" s="164"/>
      <c r="I712" s="101" t="s">
        <v>520</v>
      </c>
      <c r="J712" s="101" t="str">
        <f>VLOOKUP(I712,Presupuesto!$B$11:$C$565,2,0)</f>
        <v>DECIMOCUARTO MES</v>
      </c>
      <c r="K712" s="98" t="str">
        <f t="shared" si="23"/>
        <v>Posgrado</v>
      </c>
      <c r="L712" s="98" t="s">
        <v>395</v>
      </c>
    </row>
    <row r="713" spans="3:12" ht="15.75" thickBot="1">
      <c r="C713" s="137" t="s">
        <v>495</v>
      </c>
      <c r="D713" s="199"/>
      <c r="E713" s="152">
        <v>12</v>
      </c>
      <c r="F713" s="298">
        <f>HLOOKUP($C713,$BZ$2:$CM$3,2,0)</f>
        <v>463.22</v>
      </c>
      <c r="G713" s="113">
        <f>D713*E713*F713</f>
        <v>0</v>
      </c>
      <c r="H713" s="166"/>
      <c r="I713" s="114" t="s">
        <v>497</v>
      </c>
      <c r="J713" s="114" t="str">
        <f>VLOOKUP(I713,Presupuesto!$B$11:$C$565,2,0)</f>
        <v>SUELDOS Y SALARIOS PERMANENTES</v>
      </c>
      <c r="K713" s="98" t="str">
        <f t="shared" si="23"/>
        <v>Posgrado</v>
      </c>
      <c r="L713" s="98" t="s">
        <v>395</v>
      </c>
    </row>
    <row r="714" spans="3:12">
      <c r="C714" s="171" t="s">
        <v>58</v>
      </c>
      <c r="D714" s="163"/>
      <c r="E714" s="154">
        <v>0</v>
      </c>
      <c r="F714" s="100">
        <f>IF(E713=0,"",(G713/E713)/12*E713)</f>
        <v>0</v>
      </c>
      <c r="G714" s="97">
        <f>F714</f>
        <v>0</v>
      </c>
      <c r="H714" s="164"/>
      <c r="I714" s="116" t="s">
        <v>517</v>
      </c>
      <c r="J714" s="116" t="str">
        <f>VLOOKUP(I714,Presupuesto!$B$11:$C$565,2,0)</f>
        <v>AGUINALDO Y DECIMO CUARTO MES</v>
      </c>
      <c r="K714" s="98" t="str">
        <f t="shared" si="23"/>
        <v>Posgrado</v>
      </c>
      <c r="L714" s="98" t="s">
        <v>395</v>
      </c>
    </row>
    <row r="715" spans="3:12" ht="15.75" thickBot="1">
      <c r="C715" s="172" t="s">
        <v>59</v>
      </c>
      <c r="D715" s="163"/>
      <c r="E715" s="154">
        <v>0</v>
      </c>
      <c r="F715" s="117">
        <f>IF(E713&lt;6,"",((E713-6)/12)*(G713/E713))</f>
        <v>0</v>
      </c>
      <c r="G715" s="97">
        <f>F715</f>
        <v>0</v>
      </c>
      <c r="H715" s="164"/>
      <c r="I715" s="101" t="s">
        <v>520</v>
      </c>
      <c r="J715" s="101" t="str">
        <f>VLOOKUP(I715,Presupuesto!$B$11:$C$565,2,0)</f>
        <v>DECIMOCUARTO MES</v>
      </c>
      <c r="K715" s="98" t="str">
        <f t="shared" si="23"/>
        <v>Posgrado</v>
      </c>
      <c r="L715" s="98" t="s">
        <v>395</v>
      </c>
    </row>
    <row r="716" spans="3:12" ht="15.75" thickBot="1">
      <c r="C716" s="137" t="s">
        <v>496</v>
      </c>
      <c r="D716" s="199"/>
      <c r="E716" s="152">
        <v>12</v>
      </c>
      <c r="F716" s="298">
        <f>HLOOKUP($C716,$BZ$2:$CM$3,2,0)</f>
        <v>2007.3</v>
      </c>
      <c r="G716" s="113">
        <f>D716*E716*F716</f>
        <v>0</v>
      </c>
      <c r="H716" s="166"/>
      <c r="I716" s="114" t="s">
        <v>497</v>
      </c>
      <c r="J716" s="114" t="str">
        <f>VLOOKUP(I716,Presupuesto!$B$11:$C$565,2,0)</f>
        <v>SUELDOS Y SALARIOS PERMANENTES</v>
      </c>
      <c r="K716" s="98" t="str">
        <f t="shared" si="23"/>
        <v>Posgrado</v>
      </c>
      <c r="L716" s="98" t="s">
        <v>395</v>
      </c>
    </row>
    <row r="717" spans="3:12">
      <c r="C717" s="171" t="s">
        <v>58</v>
      </c>
      <c r="D717" s="163"/>
      <c r="E717" s="154">
        <v>0</v>
      </c>
      <c r="F717" s="100">
        <f>IF(E716=0,"",(G716/E716)/12*E716)</f>
        <v>0</v>
      </c>
      <c r="G717" s="97">
        <f>F717</f>
        <v>0</v>
      </c>
      <c r="H717" s="164"/>
      <c r="I717" s="116" t="s">
        <v>517</v>
      </c>
      <c r="J717" s="116" t="str">
        <f>VLOOKUP(I717,Presupuesto!$B$11:$C$565,2,0)</f>
        <v>AGUINALDO Y DECIMO CUARTO MES</v>
      </c>
      <c r="K717" s="98" t="str">
        <f t="shared" si="23"/>
        <v>Posgrado</v>
      </c>
      <c r="L717" s="98" t="s">
        <v>395</v>
      </c>
    </row>
    <row r="718" spans="3:12" ht="15.75" thickBot="1">
      <c r="C718" s="172" t="s">
        <v>59</v>
      </c>
      <c r="D718" s="163"/>
      <c r="E718" s="154">
        <v>0</v>
      </c>
      <c r="F718" s="117">
        <f>IF(E716&lt;6,"",((E716-6)/12)*(G716/E716))</f>
        <v>0</v>
      </c>
      <c r="G718" s="97">
        <f>F718</f>
        <v>0</v>
      </c>
      <c r="H718" s="164"/>
      <c r="I718" s="101" t="s">
        <v>520</v>
      </c>
      <c r="J718" s="101" t="str">
        <f>VLOOKUP(I718,Presupuesto!$B$11:$C$565,2,0)</f>
        <v>DECIMOCUARTO MES</v>
      </c>
      <c r="K718" s="98" t="str">
        <f t="shared" si="23"/>
        <v>Posgrado</v>
      </c>
      <c r="L718" s="98" t="s">
        <v>395</v>
      </c>
    </row>
    <row r="719" spans="3:12" ht="15.75" thickBot="1">
      <c r="C719" s="140" t="s">
        <v>83</v>
      </c>
      <c r="D719" s="199"/>
      <c r="E719" s="152">
        <v>12</v>
      </c>
      <c r="F719" s="139">
        <v>30000</v>
      </c>
      <c r="G719" s="113">
        <f>D719*E719*F719</f>
        <v>0</v>
      </c>
      <c r="H719" s="166"/>
      <c r="I719" s="114" t="s">
        <v>565</v>
      </c>
      <c r="J719" s="114" t="str">
        <f>VLOOKUP(I719,Presupuesto!$B$11:$C$565,2,0)</f>
        <v>CONTRATOS ESPECIALES</v>
      </c>
      <c r="K719" s="98" t="str">
        <f t="shared" si="23"/>
        <v>Posgrado</v>
      </c>
      <c r="L719" s="98" t="s">
        <v>395</v>
      </c>
    </row>
    <row r="720" spans="3:12">
      <c r="C720" s="171" t="s">
        <v>58</v>
      </c>
      <c r="D720" s="163"/>
      <c r="E720" s="154">
        <v>0</v>
      </c>
      <c r="F720" s="117">
        <f>IF(E719=0,"",(G719/E719)/12*E719)</f>
        <v>0</v>
      </c>
      <c r="G720" s="97">
        <f>F720</f>
        <v>0</v>
      </c>
      <c r="H720" s="164"/>
      <c r="I720" s="101" t="s">
        <v>565</v>
      </c>
      <c r="J720" s="101" t="str">
        <f>VLOOKUP(I720,Presupuesto!$B$11:$C$565,2,0)</f>
        <v>CONTRATOS ESPECIALES</v>
      </c>
      <c r="K720" s="98" t="str">
        <f t="shared" si="23"/>
        <v>Posgrado</v>
      </c>
      <c r="L720" s="98" t="s">
        <v>394</v>
      </c>
    </row>
    <row r="721" spans="3:12" ht="15.75" thickBot="1">
      <c r="C721" s="172" t="s">
        <v>59</v>
      </c>
      <c r="D721" s="163"/>
      <c r="E721" s="154">
        <v>0</v>
      </c>
      <c r="F721" s="100">
        <f>IF(E719&lt;6,"",((E719-6)/12)*(G719/E719))</f>
        <v>0</v>
      </c>
      <c r="G721" s="97">
        <f>F721</f>
        <v>0</v>
      </c>
      <c r="H721" s="164"/>
      <c r="I721" s="101" t="s">
        <v>565</v>
      </c>
      <c r="J721" s="101" t="str">
        <f>VLOOKUP(I721,Presupuesto!$B$11:$C$565,2,0)</f>
        <v>CONTRATOS ESPECIALES</v>
      </c>
      <c r="K721" s="98" t="str">
        <f t="shared" si="23"/>
        <v>Posgrado</v>
      </c>
      <c r="L721" s="98" t="s">
        <v>399</v>
      </c>
    </row>
    <row r="722" spans="3:12" ht="15.75" thickBot="1">
      <c r="C722" s="140" t="s">
        <v>60</v>
      </c>
      <c r="D722" s="199"/>
      <c r="E722" s="152">
        <v>12</v>
      </c>
      <c r="F722" s="118">
        <v>30000</v>
      </c>
      <c r="G722" s="113">
        <f>D722*E722*F722</f>
        <v>0</v>
      </c>
      <c r="H722" s="166"/>
      <c r="I722" s="114" t="s">
        <v>706</v>
      </c>
      <c r="J722" s="114" t="str">
        <f>VLOOKUP(I722,Presupuesto!$B$11:$C$565,2,0)</f>
        <v>OTROS SERVICIOS TECNICOS Y PROFESIONALES</v>
      </c>
      <c r="K722" s="98" t="str">
        <f t="shared" si="23"/>
        <v>Posgrado</v>
      </c>
      <c r="L722" s="98" t="s">
        <v>394</v>
      </c>
    </row>
    <row r="723" spans="3:12">
      <c r="C723" s="171" t="s">
        <v>58</v>
      </c>
      <c r="D723" s="163"/>
      <c r="E723" s="154">
        <v>0</v>
      </c>
      <c r="F723" s="100">
        <v>0</v>
      </c>
      <c r="G723" s="97">
        <f>F723</f>
        <v>0</v>
      </c>
      <c r="H723" s="164"/>
      <c r="I723" s="101" t="s">
        <v>706</v>
      </c>
      <c r="J723" s="101" t="str">
        <f>VLOOKUP(I723,Presupuesto!$B$11:$C$565,2,0)</f>
        <v>OTROS SERVICIOS TECNICOS Y PROFESIONALES</v>
      </c>
      <c r="K723" s="98" t="str">
        <f t="shared" si="23"/>
        <v>Posgrado</v>
      </c>
      <c r="L723" s="98" t="s">
        <v>394</v>
      </c>
    </row>
    <row r="724" spans="3:12" ht="15.75" thickBot="1">
      <c r="C724" s="172" t="s">
        <v>59</v>
      </c>
      <c r="D724" s="163"/>
      <c r="E724" s="154">
        <v>0</v>
      </c>
      <c r="F724" s="100">
        <v>0</v>
      </c>
      <c r="G724" s="97">
        <f>F724</f>
        <v>0</v>
      </c>
      <c r="H724" s="164"/>
      <c r="I724" s="101" t="s">
        <v>706</v>
      </c>
      <c r="J724" s="101" t="str">
        <f>VLOOKUP(I724,Presupuesto!$B$11:$C$565,2,0)</f>
        <v>OTROS SERVICIOS TECNICOS Y PROFESIONALES</v>
      </c>
      <c r="K724" s="98" t="str">
        <f t="shared" si="23"/>
        <v>Posgrado</v>
      </c>
      <c r="L724" s="98" t="s">
        <v>394</v>
      </c>
    </row>
    <row r="725" spans="3:12" ht="15.75" thickBot="1">
      <c r="C725" s="140" t="s">
        <v>61</v>
      </c>
      <c r="D725" s="199"/>
      <c r="E725" s="152">
        <v>12</v>
      </c>
      <c r="F725" s="118">
        <v>30000</v>
      </c>
      <c r="G725" s="113">
        <f>D725*E725*F725</f>
        <v>0</v>
      </c>
      <c r="H725" s="166"/>
      <c r="I725" s="114" t="s">
        <v>497</v>
      </c>
      <c r="J725" s="114" t="str">
        <f>VLOOKUP(I725,Presupuesto!$B$11:$C$565,2,0)</f>
        <v>SUELDOS Y SALARIOS PERMANENTES</v>
      </c>
      <c r="K725" s="98" t="str">
        <f t="shared" si="23"/>
        <v>Posgrado</v>
      </c>
      <c r="L725" s="98" t="s">
        <v>394</v>
      </c>
    </row>
    <row r="726" spans="3:12">
      <c r="C726" s="171" t="s">
        <v>58</v>
      </c>
      <c r="D726" s="169"/>
      <c r="E726" s="131">
        <v>0</v>
      </c>
      <c r="F726" s="119">
        <f>IF(E725=0,"",(G725/E725)/12*E725)</f>
        <v>0</v>
      </c>
      <c r="G726" s="120">
        <f>F726</f>
        <v>0</v>
      </c>
      <c r="H726" s="164"/>
      <c r="I726" s="101" t="s">
        <v>517</v>
      </c>
      <c r="J726" s="101" t="str">
        <f>VLOOKUP(I726,Presupuesto!$B$11:$C$565,2,0)</f>
        <v>AGUINALDO Y DECIMO CUARTO MES</v>
      </c>
      <c r="K726" s="98" t="str">
        <f t="shared" si="23"/>
        <v>Posgrado</v>
      </c>
      <c r="L726" s="98" t="s">
        <v>394</v>
      </c>
    </row>
    <row r="727" spans="3:12" ht="15.75" thickBot="1">
      <c r="C727" s="173" t="s">
        <v>59</v>
      </c>
      <c r="D727" s="162"/>
      <c r="E727" s="132">
        <v>0</v>
      </c>
      <c r="F727" s="105">
        <f>IF(E725&lt;6,"",((E725-6)/12)*(G725/E725))</f>
        <v>0</v>
      </c>
      <c r="G727" s="105">
        <f>F727</f>
        <v>0</v>
      </c>
      <c r="H727" s="162"/>
      <c r="I727" s="106" t="s">
        <v>520</v>
      </c>
      <c r="J727" s="124" t="str">
        <f>VLOOKUP(I727,Presupuesto!$B$11:$C$565,2,0)</f>
        <v>DECIMOCUARTO MES</v>
      </c>
      <c r="K727" s="106" t="str">
        <f t="shared" si="23"/>
        <v>Posgrado</v>
      </c>
      <c r="L727" s="124" t="s">
        <v>394</v>
      </c>
    </row>
    <row r="729" spans="3:12" ht="15.75" thickBot="1"/>
    <row r="730" spans="3:12" ht="15.75" thickBot="1">
      <c r="C730" s="69" t="s">
        <v>43</v>
      </c>
      <c r="D730" s="30">
        <f>SUM(G737:G787)</f>
        <v>0</v>
      </c>
      <c r="E730" s="93"/>
      <c r="F730" s="93"/>
      <c r="G730" s="93"/>
      <c r="H730" s="76"/>
      <c r="I730" s="76"/>
      <c r="J730" s="76"/>
    </row>
    <row r="731" spans="3:12">
      <c r="D731" s="31"/>
      <c r="E731" s="93"/>
      <c r="F731" s="93"/>
      <c r="G731" s="93"/>
      <c r="H731" s="76"/>
      <c r="I731" s="76"/>
      <c r="J731" s="76"/>
    </row>
    <row r="732" spans="3:12">
      <c r="D732" s="31"/>
      <c r="E732" s="93"/>
      <c r="F732" s="93"/>
      <c r="G732" s="93"/>
      <c r="H732" s="76"/>
      <c r="I732" s="76"/>
      <c r="J732" s="76"/>
      <c r="K732" s="153"/>
    </row>
    <row r="733" spans="3:12" ht="15.75">
      <c r="C733" s="202" t="s">
        <v>392</v>
      </c>
      <c r="D733" s="351"/>
      <c r="E733" s="93"/>
      <c r="F733" s="93"/>
      <c r="G733" s="93"/>
      <c r="H733" s="76"/>
      <c r="I733" s="76"/>
      <c r="J733" s="76"/>
      <c r="K733" s="153"/>
    </row>
    <row r="734" spans="3:12" ht="18.75">
      <c r="C734" s="208"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c r="C735" s="177"/>
      <c r="D735" s="31"/>
      <c r="E735" s="93"/>
      <c r="F735" s="93"/>
      <c r="G735" s="93"/>
      <c r="H735" s="76"/>
      <c r="I735" s="76"/>
      <c r="J735" s="76"/>
      <c r="K735" s="153"/>
    </row>
    <row r="736" spans="3:12" ht="30.75" thickBot="1">
      <c r="C736" s="134" t="s">
        <v>44</v>
      </c>
      <c r="D736" s="138" t="s">
        <v>55</v>
      </c>
      <c r="E736" s="170" t="s">
        <v>56</v>
      </c>
      <c r="F736" s="138" t="s">
        <v>57</v>
      </c>
      <c r="G736" s="135" t="s">
        <v>27</v>
      </c>
      <c r="H736" s="133" t="s">
        <v>131</v>
      </c>
      <c r="I736" s="136" t="s">
        <v>46</v>
      </c>
      <c r="J736" s="136" t="s">
        <v>132</v>
      </c>
      <c r="K736" s="136" t="s">
        <v>410</v>
      </c>
      <c r="L736" s="136" t="s">
        <v>411</v>
      </c>
    </row>
    <row r="737" spans="3:12" ht="15.75" thickBot="1">
      <c r="C737" s="137" t="s">
        <v>483</v>
      </c>
      <c r="D737" s="199"/>
      <c r="E737" s="152">
        <v>12</v>
      </c>
      <c r="F737" s="298">
        <f>HLOOKUP($C737,$BZ$2:$CM$3,2,0)</f>
        <v>43674.39</v>
      </c>
      <c r="G737" s="113">
        <f>D737*E737*F737</f>
        <v>0</v>
      </c>
      <c r="H737" s="166"/>
      <c r="I737" s="114" t="s">
        <v>497</v>
      </c>
      <c r="J737" s="114" t="str">
        <f>VLOOKUP(I737,Presupuesto!$B$11:$C$565,2,0)</f>
        <v>SUELDOS Y SALARIOS PERMANENTES</v>
      </c>
      <c r="K737" s="216" t="s">
        <v>1449</v>
      </c>
      <c r="L737" s="98" t="s">
        <v>394</v>
      </c>
    </row>
    <row r="738" spans="3:12">
      <c r="C738" s="171" t="s">
        <v>58</v>
      </c>
      <c r="D738" s="163"/>
      <c r="E738" s="154">
        <v>0</v>
      </c>
      <c r="F738" s="100">
        <f>IF(E737=0,"",(G737/E737)/12*E737)</f>
        <v>0</v>
      </c>
      <c r="G738" s="97">
        <f>F738</f>
        <v>0</v>
      </c>
      <c r="H738" s="164"/>
      <c r="I738" s="116" t="s">
        <v>517</v>
      </c>
      <c r="J738" s="116" t="str">
        <f>VLOOKUP(I738,Presupuesto!$B$11:$C$565,2,0)</f>
        <v>AGUINALDO Y DECIMO CUARTO MES</v>
      </c>
      <c r="K738" s="98" t="str">
        <f t="shared" ref="K738:K769" si="24">$K$737</f>
        <v>Posgrado</v>
      </c>
      <c r="L738" s="98" t="s">
        <v>412</v>
      </c>
    </row>
    <row r="739" spans="3:12" ht="15.75" thickBot="1">
      <c r="C739" s="172" t="s">
        <v>59</v>
      </c>
      <c r="D739" s="163"/>
      <c r="E739" s="154">
        <v>0</v>
      </c>
      <c r="F739" s="117">
        <f>IF(E737&lt;6,"",((E737-6)/12)*(G737/E737))</f>
        <v>0</v>
      </c>
      <c r="G739" s="97">
        <f>F739</f>
        <v>0</v>
      </c>
      <c r="H739" s="164"/>
      <c r="I739" s="101" t="s">
        <v>520</v>
      </c>
      <c r="J739" s="101" t="str">
        <f>VLOOKUP(I739,Presupuesto!$B$11:$C$565,2,0)</f>
        <v>DECIMOCUARTO MES</v>
      </c>
      <c r="K739" s="98" t="str">
        <f t="shared" si="24"/>
        <v>Posgrado</v>
      </c>
      <c r="L739" s="98" t="s">
        <v>395</v>
      </c>
    </row>
    <row r="740" spans="3:12" ht="15.75" thickBot="1">
      <c r="C740" s="137" t="s">
        <v>484</v>
      </c>
      <c r="D740" s="199"/>
      <c r="E740" s="152">
        <v>12</v>
      </c>
      <c r="F740" s="298">
        <f>HLOOKUP($C740,$BZ$2:$CM$3,2,0)</f>
        <v>39703.99</v>
      </c>
      <c r="G740" s="113">
        <f>D740*E740*F740</f>
        <v>0</v>
      </c>
      <c r="H740" s="166"/>
      <c r="I740" s="114" t="s">
        <v>497</v>
      </c>
      <c r="J740" s="114" t="str">
        <f>VLOOKUP(I740,Presupuesto!$B$11:$C$565,2,0)</f>
        <v>SUELDOS Y SALARIOS PERMANENTES</v>
      </c>
      <c r="K740" s="98" t="str">
        <f t="shared" si="24"/>
        <v>Posgrado</v>
      </c>
      <c r="L740" s="98" t="s">
        <v>395</v>
      </c>
    </row>
    <row r="741" spans="3:12">
      <c r="C741" s="171" t="s">
        <v>58</v>
      </c>
      <c r="D741" s="163"/>
      <c r="E741" s="154">
        <v>0</v>
      </c>
      <c r="F741" s="100">
        <f>IF(E740=0,"",(G740/E740)/12*E740)</f>
        <v>0</v>
      </c>
      <c r="G741" s="97">
        <f>F741</f>
        <v>0</v>
      </c>
      <c r="H741" s="164"/>
      <c r="I741" s="116" t="s">
        <v>517</v>
      </c>
      <c r="J741" s="116" t="str">
        <f>VLOOKUP(I741,Presupuesto!$B$11:$C$565,2,0)</f>
        <v>AGUINALDO Y DECIMO CUARTO MES</v>
      </c>
      <c r="K741" s="98" t="str">
        <f t="shared" si="24"/>
        <v>Posgrado</v>
      </c>
      <c r="L741" s="98" t="s">
        <v>395</v>
      </c>
    </row>
    <row r="742" spans="3:12" ht="15.75" thickBot="1">
      <c r="C742" s="172" t="s">
        <v>59</v>
      </c>
      <c r="D742" s="163"/>
      <c r="E742" s="154">
        <v>0</v>
      </c>
      <c r="F742" s="117">
        <f>IF(E740&lt;6,"",((E740-6)/12)*(G740/E740))</f>
        <v>0</v>
      </c>
      <c r="G742" s="97">
        <f>F742</f>
        <v>0</v>
      </c>
      <c r="H742" s="164"/>
      <c r="I742" s="101" t="s">
        <v>520</v>
      </c>
      <c r="J742" s="101" t="str">
        <f>VLOOKUP(I742,Presupuesto!$B$11:$C$565,2,0)</f>
        <v>DECIMOCUARTO MES</v>
      </c>
      <c r="K742" s="98" t="str">
        <f t="shared" si="24"/>
        <v>Posgrado</v>
      </c>
      <c r="L742" s="98" t="s">
        <v>395</v>
      </c>
    </row>
    <row r="743" spans="3:12" ht="15.75" thickBot="1">
      <c r="C743" s="137" t="s">
        <v>485</v>
      </c>
      <c r="D743" s="199"/>
      <c r="E743" s="152">
        <v>12</v>
      </c>
      <c r="F743" s="298">
        <f>HLOOKUP($C743,$BZ$2:$CM$3,2,0)</f>
        <v>35733.589999999997</v>
      </c>
      <c r="G743" s="113">
        <f>D743*E743*F743</f>
        <v>0</v>
      </c>
      <c r="H743" s="166"/>
      <c r="I743" s="114" t="s">
        <v>497</v>
      </c>
      <c r="J743" s="114" t="str">
        <f>VLOOKUP(I743,Presupuesto!$B$11:$C$565,2,0)</f>
        <v>SUELDOS Y SALARIOS PERMANENTES</v>
      </c>
      <c r="K743" s="98" t="str">
        <f t="shared" si="24"/>
        <v>Posgrado</v>
      </c>
      <c r="L743" s="98" t="s">
        <v>395</v>
      </c>
    </row>
    <row r="744" spans="3:12">
      <c r="C744" s="171" t="s">
        <v>58</v>
      </c>
      <c r="D744" s="163"/>
      <c r="E744" s="154">
        <v>0</v>
      </c>
      <c r="F744" s="100">
        <f>IF(E743=0,"",(G743/E743)/12*E743)</f>
        <v>0</v>
      </c>
      <c r="G744" s="97">
        <f>F744</f>
        <v>0</v>
      </c>
      <c r="H744" s="164"/>
      <c r="I744" s="116" t="s">
        <v>517</v>
      </c>
      <c r="J744" s="116" t="str">
        <f>VLOOKUP(I744,Presupuesto!$B$11:$C$565,2,0)</f>
        <v>AGUINALDO Y DECIMO CUARTO MES</v>
      </c>
      <c r="K744" s="98" t="str">
        <f t="shared" si="24"/>
        <v>Posgrado</v>
      </c>
      <c r="L744" s="98" t="s">
        <v>395</v>
      </c>
    </row>
    <row r="745" spans="3:12" ht="15.75" thickBot="1">
      <c r="C745" s="172" t="s">
        <v>59</v>
      </c>
      <c r="D745" s="163"/>
      <c r="E745" s="154">
        <v>0</v>
      </c>
      <c r="F745" s="117">
        <f>IF(E743&lt;6,"",((E743-6)/12)*(G743/E743))</f>
        <v>0</v>
      </c>
      <c r="G745" s="97">
        <f>F745</f>
        <v>0</v>
      </c>
      <c r="H745" s="164"/>
      <c r="I745" s="101" t="s">
        <v>520</v>
      </c>
      <c r="J745" s="101" t="str">
        <f>VLOOKUP(I745,Presupuesto!$B$11:$C$565,2,0)</f>
        <v>DECIMOCUARTO MES</v>
      </c>
      <c r="K745" s="98" t="str">
        <f t="shared" si="24"/>
        <v>Posgrado</v>
      </c>
      <c r="L745" s="98" t="s">
        <v>395</v>
      </c>
    </row>
    <row r="746" spans="3:12" ht="15.75" thickBot="1">
      <c r="C746" s="137" t="s">
        <v>486</v>
      </c>
      <c r="D746" s="199"/>
      <c r="E746" s="152">
        <v>12</v>
      </c>
      <c r="F746" s="298">
        <f>HLOOKUP($C746,$BZ$2:$CM$3,2,0)</f>
        <v>31763.19</v>
      </c>
      <c r="G746" s="113">
        <f>D746*E746*F746</f>
        <v>0</v>
      </c>
      <c r="H746" s="166"/>
      <c r="I746" s="114" t="s">
        <v>497</v>
      </c>
      <c r="J746" s="114" t="str">
        <f>VLOOKUP(I746,Presupuesto!$B$11:$C$565,2,0)</f>
        <v>SUELDOS Y SALARIOS PERMANENTES</v>
      </c>
      <c r="K746" s="98" t="str">
        <f t="shared" si="24"/>
        <v>Posgrado</v>
      </c>
      <c r="L746" s="98" t="s">
        <v>395</v>
      </c>
    </row>
    <row r="747" spans="3:12">
      <c r="C747" s="171" t="s">
        <v>58</v>
      </c>
      <c r="D747" s="163"/>
      <c r="E747" s="154">
        <v>0</v>
      </c>
      <c r="F747" s="100">
        <f>IF(E746=0,"",(G746/E746)/12*E746)</f>
        <v>0</v>
      </c>
      <c r="G747" s="97">
        <f>F747</f>
        <v>0</v>
      </c>
      <c r="H747" s="164"/>
      <c r="I747" s="116" t="s">
        <v>517</v>
      </c>
      <c r="J747" s="116" t="str">
        <f>VLOOKUP(I747,Presupuesto!$B$11:$C$565,2,0)</f>
        <v>AGUINALDO Y DECIMO CUARTO MES</v>
      </c>
      <c r="K747" s="98" t="str">
        <f t="shared" si="24"/>
        <v>Posgrado</v>
      </c>
      <c r="L747" s="98" t="s">
        <v>395</v>
      </c>
    </row>
    <row r="748" spans="3:12" ht="15.75" thickBot="1">
      <c r="C748" s="172" t="s">
        <v>59</v>
      </c>
      <c r="D748" s="163"/>
      <c r="E748" s="154">
        <v>0</v>
      </c>
      <c r="F748" s="117">
        <f>IF(E746&lt;6,"",((E746-6)/12)*(G746/E746))</f>
        <v>0</v>
      </c>
      <c r="G748" s="97">
        <f>F748</f>
        <v>0</v>
      </c>
      <c r="H748" s="164"/>
      <c r="I748" s="101" t="s">
        <v>520</v>
      </c>
      <c r="J748" s="101" t="str">
        <f>VLOOKUP(I748,Presupuesto!$B$11:$C$565,2,0)</f>
        <v>DECIMOCUARTO MES</v>
      </c>
      <c r="K748" s="98" t="str">
        <f t="shared" si="24"/>
        <v>Posgrado</v>
      </c>
      <c r="L748" s="98" t="s">
        <v>395</v>
      </c>
    </row>
    <row r="749" spans="3:12" ht="15.75" thickBot="1">
      <c r="C749" s="137" t="s">
        <v>487</v>
      </c>
      <c r="D749" s="199"/>
      <c r="E749" s="152">
        <v>12</v>
      </c>
      <c r="F749" s="298">
        <f>HLOOKUP($C749,$BZ$2:$CM$3,2,0)</f>
        <v>29777.99</v>
      </c>
      <c r="G749" s="113">
        <f>D749*E749*F749</f>
        <v>0</v>
      </c>
      <c r="H749" s="166"/>
      <c r="I749" s="114" t="s">
        <v>497</v>
      </c>
      <c r="J749" s="114" t="str">
        <f>VLOOKUP(I749,Presupuesto!$B$11:$C$565,2,0)</f>
        <v>SUELDOS Y SALARIOS PERMANENTES</v>
      </c>
      <c r="K749" s="98" t="str">
        <f t="shared" si="24"/>
        <v>Posgrado</v>
      </c>
      <c r="L749" s="98" t="s">
        <v>395</v>
      </c>
    </row>
    <row r="750" spans="3:12">
      <c r="C750" s="171" t="s">
        <v>58</v>
      </c>
      <c r="D750" s="163"/>
      <c r="E750" s="154">
        <v>0</v>
      </c>
      <c r="F750" s="100">
        <f>IF(E749=0,"",(G749/E749)/12*E749)</f>
        <v>0</v>
      </c>
      <c r="G750" s="97">
        <f>F750</f>
        <v>0</v>
      </c>
      <c r="H750" s="164"/>
      <c r="I750" s="116" t="s">
        <v>517</v>
      </c>
      <c r="J750" s="116" t="str">
        <f>VLOOKUP(I750,Presupuesto!$B$11:$C$565,2,0)</f>
        <v>AGUINALDO Y DECIMO CUARTO MES</v>
      </c>
      <c r="K750" s="98" t="str">
        <f t="shared" si="24"/>
        <v>Posgrado</v>
      </c>
      <c r="L750" s="98" t="s">
        <v>395</v>
      </c>
    </row>
    <row r="751" spans="3:12" ht="15.75" thickBot="1">
      <c r="C751" s="172" t="s">
        <v>59</v>
      </c>
      <c r="D751" s="163"/>
      <c r="E751" s="154">
        <v>0</v>
      </c>
      <c r="F751" s="117">
        <f>IF(E749&lt;6,"",((E749-6)/12)*(G749/E749))</f>
        <v>0</v>
      </c>
      <c r="G751" s="97">
        <f>F751</f>
        <v>0</v>
      </c>
      <c r="H751" s="164"/>
      <c r="I751" s="101" t="s">
        <v>520</v>
      </c>
      <c r="J751" s="101" t="str">
        <f>VLOOKUP(I751,Presupuesto!$B$11:$C$565,2,0)</f>
        <v>DECIMOCUARTO MES</v>
      </c>
      <c r="K751" s="98" t="str">
        <f t="shared" si="24"/>
        <v>Posgrado</v>
      </c>
      <c r="L751" s="98" t="s">
        <v>395</v>
      </c>
    </row>
    <row r="752" spans="3:12" ht="15.75" thickBot="1">
      <c r="C752" s="137" t="s">
        <v>488</v>
      </c>
      <c r="D752" s="199"/>
      <c r="E752" s="152">
        <v>12</v>
      </c>
      <c r="F752" s="298">
        <f>HLOOKUP($C752,$BZ$2:$CM$3,2,0)</f>
        <v>27792.79</v>
      </c>
      <c r="G752" s="113">
        <f>D752*E752*F752</f>
        <v>0</v>
      </c>
      <c r="H752" s="166"/>
      <c r="I752" s="114" t="s">
        <v>497</v>
      </c>
      <c r="J752" s="114" t="str">
        <f>VLOOKUP(I752,Presupuesto!$B$11:$C$565,2,0)</f>
        <v>SUELDOS Y SALARIOS PERMANENTES</v>
      </c>
      <c r="K752" s="98" t="str">
        <f t="shared" si="24"/>
        <v>Posgrado</v>
      </c>
      <c r="L752" s="98" t="s">
        <v>395</v>
      </c>
    </row>
    <row r="753" spans="3:12">
      <c r="C753" s="171" t="s">
        <v>58</v>
      </c>
      <c r="D753" s="163"/>
      <c r="E753" s="154">
        <v>0</v>
      </c>
      <c r="F753" s="100">
        <f>IF(E752=0,"",(G752/E752)/12*E752)</f>
        <v>0</v>
      </c>
      <c r="G753" s="97">
        <f>F753</f>
        <v>0</v>
      </c>
      <c r="H753" s="164"/>
      <c r="I753" s="116" t="s">
        <v>517</v>
      </c>
      <c r="J753" s="116" t="str">
        <f>VLOOKUP(I753,Presupuesto!$B$11:$C$565,2,0)</f>
        <v>AGUINALDO Y DECIMO CUARTO MES</v>
      </c>
      <c r="K753" s="98" t="str">
        <f t="shared" si="24"/>
        <v>Posgrado</v>
      </c>
      <c r="L753" s="98" t="s">
        <v>395</v>
      </c>
    </row>
    <row r="754" spans="3:12" ht="15.75" thickBot="1">
      <c r="C754" s="172" t="s">
        <v>59</v>
      </c>
      <c r="D754" s="163"/>
      <c r="E754" s="154">
        <v>0</v>
      </c>
      <c r="F754" s="117">
        <f>IF(E752&lt;6,"",((E752-6)/12)*(G752/E752))</f>
        <v>0</v>
      </c>
      <c r="G754" s="97">
        <f>F754</f>
        <v>0</v>
      </c>
      <c r="H754" s="164"/>
      <c r="I754" s="101" t="s">
        <v>520</v>
      </c>
      <c r="J754" s="101" t="str">
        <f>VLOOKUP(I754,Presupuesto!$B$11:$C$565,2,0)</f>
        <v>DECIMOCUARTO MES</v>
      </c>
      <c r="K754" s="98" t="str">
        <f t="shared" si="24"/>
        <v>Posgrado</v>
      </c>
      <c r="L754" s="98" t="s">
        <v>395</v>
      </c>
    </row>
    <row r="755" spans="3:12" ht="15.75" thickBot="1">
      <c r="C755" s="137" t="s">
        <v>489</v>
      </c>
      <c r="D755" s="199"/>
      <c r="E755" s="152">
        <v>12</v>
      </c>
      <c r="F755" s="298">
        <f>HLOOKUP($C755,$BZ$2:$CM$3,2,0)</f>
        <v>18859.39</v>
      </c>
      <c r="G755" s="113">
        <f>D755*E755*F755</f>
        <v>0</v>
      </c>
      <c r="H755" s="166"/>
      <c r="I755" s="114" t="s">
        <v>497</v>
      </c>
      <c r="J755" s="114" t="str">
        <f>VLOOKUP(I755,Presupuesto!$B$11:$C$565,2,0)</f>
        <v>SUELDOS Y SALARIOS PERMANENTES</v>
      </c>
      <c r="K755" s="98" t="str">
        <f t="shared" si="24"/>
        <v>Posgrado</v>
      </c>
      <c r="L755" s="98" t="s">
        <v>395</v>
      </c>
    </row>
    <row r="756" spans="3:12">
      <c r="C756" s="171" t="s">
        <v>58</v>
      </c>
      <c r="D756" s="163"/>
      <c r="E756" s="154">
        <v>0</v>
      </c>
      <c r="F756" s="100">
        <f>IF(E755=0,"",(G755/E755)/12*E755)</f>
        <v>0</v>
      </c>
      <c r="G756" s="97">
        <f>F756</f>
        <v>0</v>
      </c>
      <c r="H756" s="164"/>
      <c r="I756" s="116" t="s">
        <v>517</v>
      </c>
      <c r="J756" s="116" t="str">
        <f>VLOOKUP(I756,Presupuesto!$B$11:$C$565,2,0)</f>
        <v>AGUINALDO Y DECIMO CUARTO MES</v>
      </c>
      <c r="K756" s="98" t="str">
        <f t="shared" si="24"/>
        <v>Posgrado</v>
      </c>
      <c r="L756" s="98" t="s">
        <v>395</v>
      </c>
    </row>
    <row r="757" spans="3:12" ht="15.75" thickBot="1">
      <c r="C757" s="172" t="s">
        <v>59</v>
      </c>
      <c r="D757" s="163"/>
      <c r="E757" s="154">
        <v>0</v>
      </c>
      <c r="F757" s="117">
        <f>IF(E755&lt;6,"",((E755-6)/12)*(G755/E755))</f>
        <v>0</v>
      </c>
      <c r="G757" s="97">
        <f>F757</f>
        <v>0</v>
      </c>
      <c r="H757" s="164"/>
      <c r="I757" s="101" t="s">
        <v>520</v>
      </c>
      <c r="J757" s="101" t="str">
        <f>VLOOKUP(I757,Presupuesto!$B$11:$C$565,2,0)</f>
        <v>DECIMOCUARTO MES</v>
      </c>
      <c r="K757" s="98" t="str">
        <f t="shared" si="24"/>
        <v>Posgrado</v>
      </c>
      <c r="L757" s="98" t="s">
        <v>395</v>
      </c>
    </row>
    <row r="758" spans="3:12" ht="15.75" thickBot="1">
      <c r="C758" s="137" t="s">
        <v>490</v>
      </c>
      <c r="D758" s="199"/>
      <c r="E758" s="152">
        <v>12</v>
      </c>
      <c r="F758" s="298">
        <f>HLOOKUP($C758,$BZ$2:$CM$3,2,0)</f>
        <v>17866.8</v>
      </c>
      <c r="G758" s="113">
        <f>D758*E758*F758</f>
        <v>0</v>
      </c>
      <c r="H758" s="166"/>
      <c r="I758" s="114" t="s">
        <v>497</v>
      </c>
      <c r="J758" s="114" t="str">
        <f>VLOOKUP(I758,Presupuesto!$B$11:$C$565,2,0)</f>
        <v>SUELDOS Y SALARIOS PERMANENTES</v>
      </c>
      <c r="K758" s="98" t="str">
        <f t="shared" si="24"/>
        <v>Posgrado</v>
      </c>
      <c r="L758" s="98" t="s">
        <v>395</v>
      </c>
    </row>
    <row r="759" spans="3:12">
      <c r="C759" s="171" t="s">
        <v>58</v>
      </c>
      <c r="D759" s="163"/>
      <c r="E759" s="154">
        <v>0</v>
      </c>
      <c r="F759" s="100">
        <f>IF(E758=0,"",(G758/E758)/12*E758)</f>
        <v>0</v>
      </c>
      <c r="G759" s="97">
        <f>F759</f>
        <v>0</v>
      </c>
      <c r="H759" s="164"/>
      <c r="I759" s="116" t="s">
        <v>517</v>
      </c>
      <c r="J759" s="116" t="str">
        <f>VLOOKUP(I759,Presupuesto!$B$11:$C$565,2,0)</f>
        <v>AGUINALDO Y DECIMO CUARTO MES</v>
      </c>
      <c r="K759" s="98" t="str">
        <f t="shared" si="24"/>
        <v>Posgrado</v>
      </c>
      <c r="L759" s="98" t="s">
        <v>395</v>
      </c>
    </row>
    <row r="760" spans="3:12" ht="15.75" thickBot="1">
      <c r="C760" s="172" t="s">
        <v>59</v>
      </c>
      <c r="D760" s="163"/>
      <c r="E760" s="154">
        <v>0</v>
      </c>
      <c r="F760" s="117">
        <f>IF(E758&lt;6,"",((E758-6)/12)*(G758/E758))</f>
        <v>0</v>
      </c>
      <c r="G760" s="97">
        <f>F760</f>
        <v>0</v>
      </c>
      <c r="H760" s="164"/>
      <c r="I760" s="101" t="s">
        <v>520</v>
      </c>
      <c r="J760" s="101" t="str">
        <f>VLOOKUP(I760,Presupuesto!$B$11:$C$565,2,0)</f>
        <v>DECIMOCUARTO MES</v>
      </c>
      <c r="K760" s="98" t="str">
        <f t="shared" si="24"/>
        <v>Posgrado</v>
      </c>
      <c r="L760" s="98" t="s">
        <v>395</v>
      </c>
    </row>
    <row r="761" spans="3:12" ht="15.75" thickBot="1">
      <c r="C761" s="137" t="s">
        <v>491</v>
      </c>
      <c r="D761" s="199"/>
      <c r="E761" s="152">
        <v>12</v>
      </c>
      <c r="F761" s="298">
        <f>HLOOKUP($C761,$BZ$2:$CM$3,2,0)</f>
        <v>13896.4</v>
      </c>
      <c r="G761" s="113">
        <f>D761*E761*F761</f>
        <v>0</v>
      </c>
      <c r="H761" s="166"/>
      <c r="I761" s="114" t="s">
        <v>497</v>
      </c>
      <c r="J761" s="114" t="str">
        <f>VLOOKUP(I761,Presupuesto!$B$11:$C$565,2,0)</f>
        <v>SUELDOS Y SALARIOS PERMANENTES</v>
      </c>
      <c r="K761" s="98" t="str">
        <f t="shared" si="24"/>
        <v>Posgrado</v>
      </c>
      <c r="L761" s="98" t="s">
        <v>395</v>
      </c>
    </row>
    <row r="762" spans="3:12">
      <c r="C762" s="171" t="s">
        <v>58</v>
      </c>
      <c r="D762" s="163"/>
      <c r="E762" s="154">
        <v>0</v>
      </c>
      <c r="F762" s="100">
        <f>IF(E761=0,"",(G761/E761)/12*E761)</f>
        <v>0</v>
      </c>
      <c r="G762" s="97">
        <f>F762</f>
        <v>0</v>
      </c>
      <c r="H762" s="164"/>
      <c r="I762" s="116" t="s">
        <v>517</v>
      </c>
      <c r="J762" s="116" t="str">
        <f>VLOOKUP(I762,Presupuesto!$B$11:$C$565,2,0)</f>
        <v>AGUINALDO Y DECIMO CUARTO MES</v>
      </c>
      <c r="K762" s="98" t="str">
        <f t="shared" si="24"/>
        <v>Posgrado</v>
      </c>
      <c r="L762" s="98" t="s">
        <v>395</v>
      </c>
    </row>
    <row r="763" spans="3:12" ht="15.75" thickBot="1">
      <c r="C763" s="172" t="s">
        <v>59</v>
      </c>
      <c r="D763" s="163"/>
      <c r="E763" s="154">
        <v>0</v>
      </c>
      <c r="F763" s="117">
        <f>IF(E761&lt;6,"",((E761-6)/12)*(G761/E761))</f>
        <v>0</v>
      </c>
      <c r="G763" s="97">
        <f>F763</f>
        <v>0</v>
      </c>
      <c r="H763" s="164"/>
      <c r="I763" s="101" t="s">
        <v>520</v>
      </c>
      <c r="J763" s="101" t="str">
        <f>VLOOKUP(I763,Presupuesto!$B$11:$C$565,2,0)</f>
        <v>DECIMOCUARTO MES</v>
      </c>
      <c r="K763" s="98" t="str">
        <f t="shared" si="24"/>
        <v>Posgrado</v>
      </c>
      <c r="L763" s="98" t="s">
        <v>395</v>
      </c>
    </row>
    <row r="764" spans="3:12" ht="15.75" thickBot="1">
      <c r="C764" s="137" t="s">
        <v>492</v>
      </c>
      <c r="D764" s="199"/>
      <c r="E764" s="152">
        <v>12</v>
      </c>
      <c r="F764" s="298">
        <f>HLOOKUP($C764,$BZ$2:$CM$3,2,0)</f>
        <v>15004.09</v>
      </c>
      <c r="G764" s="113">
        <f>D764*E764*F764</f>
        <v>0</v>
      </c>
      <c r="H764" s="166"/>
      <c r="I764" s="114" t="s">
        <v>497</v>
      </c>
      <c r="J764" s="114" t="str">
        <f>VLOOKUP(I764,Presupuesto!$B$11:$C$565,2,0)</f>
        <v>SUELDOS Y SALARIOS PERMANENTES</v>
      </c>
      <c r="K764" s="98" t="str">
        <f t="shared" si="24"/>
        <v>Posgrado</v>
      </c>
      <c r="L764" s="98" t="s">
        <v>395</v>
      </c>
    </row>
    <row r="765" spans="3:12">
      <c r="C765" s="171" t="s">
        <v>58</v>
      </c>
      <c r="D765" s="163"/>
      <c r="E765" s="154">
        <v>0</v>
      </c>
      <c r="F765" s="100">
        <f>IF(E764=0,"",(G764/E764)/12*E764)</f>
        <v>0</v>
      </c>
      <c r="G765" s="97">
        <f>F765</f>
        <v>0</v>
      </c>
      <c r="H765" s="164"/>
      <c r="I765" s="116" t="s">
        <v>517</v>
      </c>
      <c r="J765" s="116" t="str">
        <f>VLOOKUP(I765,Presupuesto!$B$11:$C$565,2,0)</f>
        <v>AGUINALDO Y DECIMO CUARTO MES</v>
      </c>
      <c r="K765" s="98" t="str">
        <f t="shared" si="24"/>
        <v>Posgrado</v>
      </c>
      <c r="L765" s="98" t="s">
        <v>395</v>
      </c>
    </row>
    <row r="766" spans="3:12" ht="15.75" thickBot="1">
      <c r="C766" s="172" t="s">
        <v>59</v>
      </c>
      <c r="D766" s="163"/>
      <c r="E766" s="154">
        <v>0</v>
      </c>
      <c r="F766" s="117">
        <f>IF(E764&lt;6,"",((E764-6)/12)*(G764/E764))</f>
        <v>0</v>
      </c>
      <c r="G766" s="97">
        <f>F766</f>
        <v>0</v>
      </c>
      <c r="H766" s="164"/>
      <c r="I766" s="101" t="s">
        <v>520</v>
      </c>
      <c r="J766" s="101" t="str">
        <f>VLOOKUP(I766,Presupuesto!$B$11:$C$565,2,0)</f>
        <v>DECIMOCUARTO MES</v>
      </c>
      <c r="K766" s="98" t="str">
        <f t="shared" si="24"/>
        <v>Posgrado</v>
      </c>
      <c r="L766" s="98" t="s">
        <v>395</v>
      </c>
    </row>
    <row r="767" spans="3:12" ht="15.75" thickBot="1">
      <c r="C767" s="137" t="s">
        <v>493</v>
      </c>
      <c r="D767" s="199"/>
      <c r="E767" s="152">
        <v>12</v>
      </c>
      <c r="F767" s="298">
        <f>HLOOKUP($C767,$BZ$2:$CM$3,2,0)</f>
        <v>13238.9</v>
      </c>
      <c r="G767" s="113">
        <f>D767*E767*F767</f>
        <v>0</v>
      </c>
      <c r="H767" s="166"/>
      <c r="I767" s="114" t="s">
        <v>497</v>
      </c>
      <c r="J767" s="114" t="str">
        <f>VLOOKUP(I767,Presupuesto!$B$11:$C$565,2,0)</f>
        <v>SUELDOS Y SALARIOS PERMANENTES</v>
      </c>
      <c r="K767" s="98" t="str">
        <f t="shared" si="24"/>
        <v>Posgrado</v>
      </c>
      <c r="L767" s="98" t="s">
        <v>395</v>
      </c>
    </row>
    <row r="768" spans="3:12">
      <c r="C768" s="171" t="s">
        <v>58</v>
      </c>
      <c r="D768" s="163"/>
      <c r="E768" s="154">
        <v>0</v>
      </c>
      <c r="F768" s="100">
        <f>IF(E767=0,"",(G767/E767)/12*E767)</f>
        <v>0</v>
      </c>
      <c r="G768" s="97">
        <f>F768</f>
        <v>0</v>
      </c>
      <c r="H768" s="164"/>
      <c r="I768" s="116" t="s">
        <v>517</v>
      </c>
      <c r="J768" s="116" t="str">
        <f>VLOOKUP(I768,Presupuesto!$B$11:$C$565,2,0)</f>
        <v>AGUINALDO Y DECIMO CUARTO MES</v>
      </c>
      <c r="K768" s="98" t="str">
        <f t="shared" si="24"/>
        <v>Posgrado</v>
      </c>
      <c r="L768" s="98" t="s">
        <v>395</v>
      </c>
    </row>
    <row r="769" spans="3:12" ht="15.75" thickBot="1">
      <c r="C769" s="172" t="s">
        <v>59</v>
      </c>
      <c r="D769" s="163"/>
      <c r="E769" s="154">
        <v>0</v>
      </c>
      <c r="F769" s="117">
        <f>IF(E767&lt;6,"",((E767-6)/12)*(G767/E767))</f>
        <v>0</v>
      </c>
      <c r="G769" s="97">
        <f>F769</f>
        <v>0</v>
      </c>
      <c r="H769" s="164"/>
      <c r="I769" s="101" t="s">
        <v>520</v>
      </c>
      <c r="J769" s="101" t="str">
        <f>VLOOKUP(I769,Presupuesto!$B$11:$C$565,2,0)</f>
        <v>DECIMOCUARTO MES</v>
      </c>
      <c r="K769" s="98" t="str">
        <f t="shared" si="24"/>
        <v>Posgrado</v>
      </c>
      <c r="L769" s="98" t="s">
        <v>395</v>
      </c>
    </row>
    <row r="770" spans="3:12" ht="15.75" thickBot="1">
      <c r="C770" s="137" t="s">
        <v>494</v>
      </c>
      <c r="D770" s="199"/>
      <c r="E770" s="152">
        <v>12</v>
      </c>
      <c r="F770" s="298">
        <f>HLOOKUP($C770,$BZ$2:$CM$3,2,0)</f>
        <v>12356.31</v>
      </c>
      <c r="G770" s="113">
        <f>D770*E770*F770</f>
        <v>0</v>
      </c>
      <c r="H770" s="166"/>
      <c r="I770" s="114" t="s">
        <v>497</v>
      </c>
      <c r="J770" s="114" t="str">
        <f>VLOOKUP(I770,Presupuesto!$B$11:$C$565,2,0)</f>
        <v>SUELDOS Y SALARIOS PERMANENTES</v>
      </c>
      <c r="K770" s="98" t="str">
        <f t="shared" ref="K770:K787" si="25">$K$737</f>
        <v>Posgrado</v>
      </c>
      <c r="L770" s="98" t="s">
        <v>395</v>
      </c>
    </row>
    <row r="771" spans="3:12">
      <c r="C771" s="171" t="s">
        <v>58</v>
      </c>
      <c r="D771" s="163"/>
      <c r="E771" s="154">
        <v>0</v>
      </c>
      <c r="F771" s="100">
        <f>IF(E770=0,"",(G770/E770)/12*E770)</f>
        <v>0</v>
      </c>
      <c r="G771" s="97">
        <f>F771</f>
        <v>0</v>
      </c>
      <c r="H771" s="164"/>
      <c r="I771" s="116" t="s">
        <v>517</v>
      </c>
      <c r="J771" s="116" t="str">
        <f>VLOOKUP(I771,Presupuesto!$B$11:$C$565,2,0)</f>
        <v>AGUINALDO Y DECIMO CUARTO MES</v>
      </c>
      <c r="K771" s="98" t="str">
        <f t="shared" si="25"/>
        <v>Posgrado</v>
      </c>
      <c r="L771" s="98" t="s">
        <v>395</v>
      </c>
    </row>
    <row r="772" spans="3:12" ht="15.75" thickBot="1">
      <c r="C772" s="172" t="s">
        <v>59</v>
      </c>
      <c r="D772" s="163"/>
      <c r="E772" s="154">
        <v>0</v>
      </c>
      <c r="F772" s="117">
        <f>IF(E770&lt;6,"",((E770-6)/12)*(G770/E770))</f>
        <v>0</v>
      </c>
      <c r="G772" s="97">
        <f>F772</f>
        <v>0</v>
      </c>
      <c r="H772" s="164"/>
      <c r="I772" s="101" t="s">
        <v>520</v>
      </c>
      <c r="J772" s="101" t="str">
        <f>VLOOKUP(I772,Presupuesto!$B$11:$C$565,2,0)</f>
        <v>DECIMOCUARTO MES</v>
      </c>
      <c r="K772" s="98" t="str">
        <f t="shared" si="25"/>
        <v>Posgrado</v>
      </c>
      <c r="L772" s="98" t="s">
        <v>395</v>
      </c>
    </row>
    <row r="773" spans="3:12" ht="15.75" thickBot="1">
      <c r="C773" s="137" t="s">
        <v>495</v>
      </c>
      <c r="D773" s="199"/>
      <c r="E773" s="152">
        <v>12</v>
      </c>
      <c r="F773" s="298">
        <f>HLOOKUP($C773,$BZ$2:$CM$3,2,0)</f>
        <v>463.22</v>
      </c>
      <c r="G773" s="113">
        <f>D773*E773*F773</f>
        <v>0</v>
      </c>
      <c r="H773" s="166"/>
      <c r="I773" s="114" t="s">
        <v>497</v>
      </c>
      <c r="J773" s="114" t="str">
        <f>VLOOKUP(I773,Presupuesto!$B$11:$C$565,2,0)</f>
        <v>SUELDOS Y SALARIOS PERMANENTES</v>
      </c>
      <c r="K773" s="98" t="str">
        <f t="shared" si="25"/>
        <v>Posgrado</v>
      </c>
      <c r="L773" s="98" t="s">
        <v>395</v>
      </c>
    </row>
    <row r="774" spans="3:12">
      <c r="C774" s="171" t="s">
        <v>58</v>
      </c>
      <c r="D774" s="163"/>
      <c r="E774" s="154">
        <v>0</v>
      </c>
      <c r="F774" s="100">
        <f>IF(E773=0,"",(G773/E773)/12*E773)</f>
        <v>0</v>
      </c>
      <c r="G774" s="97">
        <f>F774</f>
        <v>0</v>
      </c>
      <c r="H774" s="164"/>
      <c r="I774" s="116" t="s">
        <v>517</v>
      </c>
      <c r="J774" s="116" t="str">
        <f>VLOOKUP(I774,Presupuesto!$B$11:$C$565,2,0)</f>
        <v>AGUINALDO Y DECIMO CUARTO MES</v>
      </c>
      <c r="K774" s="98" t="str">
        <f t="shared" si="25"/>
        <v>Posgrado</v>
      </c>
      <c r="L774" s="98" t="s">
        <v>395</v>
      </c>
    </row>
    <row r="775" spans="3:12" ht="15.75" thickBot="1">
      <c r="C775" s="172" t="s">
        <v>59</v>
      </c>
      <c r="D775" s="163"/>
      <c r="E775" s="154">
        <v>0</v>
      </c>
      <c r="F775" s="117">
        <f>IF(E773&lt;6,"",((E773-6)/12)*(G773/E773))</f>
        <v>0</v>
      </c>
      <c r="G775" s="97">
        <f>F775</f>
        <v>0</v>
      </c>
      <c r="H775" s="164"/>
      <c r="I775" s="101" t="s">
        <v>520</v>
      </c>
      <c r="J775" s="101" t="str">
        <f>VLOOKUP(I775,Presupuesto!$B$11:$C$565,2,0)</f>
        <v>DECIMOCUARTO MES</v>
      </c>
      <c r="K775" s="98" t="str">
        <f t="shared" si="25"/>
        <v>Posgrado</v>
      </c>
      <c r="L775" s="98" t="s">
        <v>395</v>
      </c>
    </row>
    <row r="776" spans="3:12" ht="15.75" thickBot="1">
      <c r="C776" s="137" t="s">
        <v>496</v>
      </c>
      <c r="D776" s="199"/>
      <c r="E776" s="152">
        <v>12</v>
      </c>
      <c r="F776" s="298">
        <f>HLOOKUP($C776,$BZ$2:$CM$3,2,0)</f>
        <v>2007.3</v>
      </c>
      <c r="G776" s="113">
        <f>D776*E776*F776</f>
        <v>0</v>
      </c>
      <c r="H776" s="166"/>
      <c r="I776" s="114" t="s">
        <v>497</v>
      </c>
      <c r="J776" s="114" t="str">
        <f>VLOOKUP(I776,Presupuesto!$B$11:$C$565,2,0)</f>
        <v>SUELDOS Y SALARIOS PERMANENTES</v>
      </c>
      <c r="K776" s="98" t="str">
        <f t="shared" si="25"/>
        <v>Posgrado</v>
      </c>
      <c r="L776" s="98" t="s">
        <v>395</v>
      </c>
    </row>
    <row r="777" spans="3:12">
      <c r="C777" s="171" t="s">
        <v>58</v>
      </c>
      <c r="D777" s="163"/>
      <c r="E777" s="154">
        <v>0</v>
      </c>
      <c r="F777" s="100">
        <f>IF(E776=0,"",(G776/E776)/12*E776)</f>
        <v>0</v>
      </c>
      <c r="G777" s="97">
        <f>F777</f>
        <v>0</v>
      </c>
      <c r="H777" s="164"/>
      <c r="I777" s="116" t="s">
        <v>517</v>
      </c>
      <c r="J777" s="116" t="str">
        <f>VLOOKUP(I777,Presupuesto!$B$11:$C$565,2,0)</f>
        <v>AGUINALDO Y DECIMO CUARTO MES</v>
      </c>
      <c r="K777" s="98" t="str">
        <f t="shared" si="25"/>
        <v>Posgrado</v>
      </c>
      <c r="L777" s="98" t="s">
        <v>395</v>
      </c>
    </row>
    <row r="778" spans="3:12" ht="15.75" thickBot="1">
      <c r="C778" s="172" t="s">
        <v>59</v>
      </c>
      <c r="D778" s="163"/>
      <c r="E778" s="154">
        <v>0</v>
      </c>
      <c r="F778" s="117">
        <f>IF(E776&lt;6,"",((E776-6)/12)*(G776/E776))</f>
        <v>0</v>
      </c>
      <c r="G778" s="97">
        <f>F778</f>
        <v>0</v>
      </c>
      <c r="H778" s="164"/>
      <c r="I778" s="101" t="s">
        <v>520</v>
      </c>
      <c r="J778" s="101" t="str">
        <f>VLOOKUP(I778,Presupuesto!$B$11:$C$565,2,0)</f>
        <v>DECIMOCUARTO MES</v>
      </c>
      <c r="K778" s="98" t="str">
        <f t="shared" si="25"/>
        <v>Posgrado</v>
      </c>
      <c r="L778" s="98" t="s">
        <v>395</v>
      </c>
    </row>
    <row r="779" spans="3:12" ht="15.75" thickBot="1">
      <c r="C779" s="140" t="s">
        <v>83</v>
      </c>
      <c r="D779" s="199"/>
      <c r="E779" s="152">
        <v>12</v>
      </c>
      <c r="F779" s="139">
        <v>30000</v>
      </c>
      <c r="G779" s="113">
        <f>D779*E779*F779</f>
        <v>0</v>
      </c>
      <c r="H779" s="166"/>
      <c r="I779" s="114" t="s">
        <v>565</v>
      </c>
      <c r="J779" s="114" t="str">
        <f>VLOOKUP(I779,Presupuesto!$B$11:$C$565,2,0)</f>
        <v>CONTRATOS ESPECIALES</v>
      </c>
      <c r="K779" s="98" t="str">
        <f t="shared" si="25"/>
        <v>Posgrado</v>
      </c>
      <c r="L779" s="98" t="s">
        <v>395</v>
      </c>
    </row>
    <row r="780" spans="3:12">
      <c r="C780" s="171" t="s">
        <v>58</v>
      </c>
      <c r="D780" s="163"/>
      <c r="E780" s="154">
        <v>0</v>
      </c>
      <c r="F780" s="117">
        <f>IF(E779=0,"",(G779/E779)/12*E779)</f>
        <v>0</v>
      </c>
      <c r="G780" s="97">
        <f>F780</f>
        <v>0</v>
      </c>
      <c r="H780" s="164"/>
      <c r="I780" s="101" t="s">
        <v>565</v>
      </c>
      <c r="J780" s="101" t="str">
        <f>VLOOKUP(I780,Presupuesto!$B$11:$C$565,2,0)</f>
        <v>CONTRATOS ESPECIALES</v>
      </c>
      <c r="K780" s="98" t="str">
        <f t="shared" si="25"/>
        <v>Posgrado</v>
      </c>
      <c r="L780" s="98" t="s">
        <v>394</v>
      </c>
    </row>
    <row r="781" spans="3:12" ht="15.75" thickBot="1">
      <c r="C781" s="172" t="s">
        <v>59</v>
      </c>
      <c r="D781" s="163"/>
      <c r="E781" s="154">
        <v>0</v>
      </c>
      <c r="F781" s="100">
        <f>IF(E779&lt;6,"",((E779-6)/12)*(G779/E779))</f>
        <v>0</v>
      </c>
      <c r="G781" s="97">
        <f>F781</f>
        <v>0</v>
      </c>
      <c r="H781" s="164"/>
      <c r="I781" s="101" t="s">
        <v>565</v>
      </c>
      <c r="J781" s="101" t="str">
        <f>VLOOKUP(I781,Presupuesto!$B$11:$C$565,2,0)</f>
        <v>CONTRATOS ESPECIALES</v>
      </c>
      <c r="K781" s="98" t="str">
        <f t="shared" si="25"/>
        <v>Posgrado</v>
      </c>
      <c r="L781" s="98" t="s">
        <v>399</v>
      </c>
    </row>
    <row r="782" spans="3:12" ht="15.75" thickBot="1">
      <c r="C782" s="140" t="s">
        <v>60</v>
      </c>
      <c r="D782" s="199"/>
      <c r="E782" s="152">
        <v>12</v>
      </c>
      <c r="F782" s="118">
        <v>30000</v>
      </c>
      <c r="G782" s="113">
        <f>D782*E782*F782</f>
        <v>0</v>
      </c>
      <c r="H782" s="166"/>
      <c r="I782" s="114" t="s">
        <v>706</v>
      </c>
      <c r="J782" s="114" t="str">
        <f>VLOOKUP(I782,Presupuesto!$B$11:$C$565,2,0)</f>
        <v>OTROS SERVICIOS TECNICOS Y PROFESIONALES</v>
      </c>
      <c r="K782" s="98" t="str">
        <f t="shared" si="25"/>
        <v>Posgrado</v>
      </c>
      <c r="L782" s="98" t="s">
        <v>394</v>
      </c>
    </row>
    <row r="783" spans="3:12">
      <c r="C783" s="171" t="s">
        <v>58</v>
      </c>
      <c r="D783" s="163"/>
      <c r="E783" s="154">
        <v>0</v>
      </c>
      <c r="F783" s="100">
        <v>0</v>
      </c>
      <c r="G783" s="97">
        <f>F783</f>
        <v>0</v>
      </c>
      <c r="H783" s="164"/>
      <c r="I783" s="101" t="s">
        <v>706</v>
      </c>
      <c r="J783" s="101" t="str">
        <f>VLOOKUP(I783,Presupuesto!$B$11:$C$565,2,0)</f>
        <v>OTROS SERVICIOS TECNICOS Y PROFESIONALES</v>
      </c>
      <c r="K783" s="98" t="str">
        <f t="shared" si="25"/>
        <v>Posgrado</v>
      </c>
      <c r="L783" s="98" t="s">
        <v>394</v>
      </c>
    </row>
    <row r="784" spans="3:12" ht="15.75" thickBot="1">
      <c r="C784" s="172" t="s">
        <v>59</v>
      </c>
      <c r="D784" s="163"/>
      <c r="E784" s="154">
        <v>0</v>
      </c>
      <c r="F784" s="100">
        <v>0</v>
      </c>
      <c r="G784" s="97">
        <f>F784</f>
        <v>0</v>
      </c>
      <c r="H784" s="164"/>
      <c r="I784" s="101" t="s">
        <v>706</v>
      </c>
      <c r="J784" s="101" t="str">
        <f>VLOOKUP(I784,Presupuesto!$B$11:$C$565,2,0)</f>
        <v>OTROS SERVICIOS TECNICOS Y PROFESIONALES</v>
      </c>
      <c r="K784" s="98" t="str">
        <f t="shared" si="25"/>
        <v>Posgrado</v>
      </c>
      <c r="L784" s="98" t="s">
        <v>394</v>
      </c>
    </row>
    <row r="785" spans="3:12" ht="15.75" thickBot="1">
      <c r="C785" s="140" t="s">
        <v>61</v>
      </c>
      <c r="D785" s="199"/>
      <c r="E785" s="152">
        <v>12</v>
      </c>
      <c r="F785" s="118">
        <v>30000</v>
      </c>
      <c r="G785" s="113">
        <f>D785*E785*F785</f>
        <v>0</v>
      </c>
      <c r="H785" s="166"/>
      <c r="I785" s="114" t="s">
        <v>497</v>
      </c>
      <c r="J785" s="114" t="str">
        <f>VLOOKUP(I785,Presupuesto!$B$11:$C$565,2,0)</f>
        <v>SUELDOS Y SALARIOS PERMANENTES</v>
      </c>
      <c r="K785" s="98" t="str">
        <f t="shared" si="25"/>
        <v>Posgrado</v>
      </c>
      <c r="L785" s="98" t="s">
        <v>394</v>
      </c>
    </row>
    <row r="786" spans="3:12">
      <c r="C786" s="171" t="s">
        <v>58</v>
      </c>
      <c r="D786" s="169"/>
      <c r="E786" s="131">
        <v>0</v>
      </c>
      <c r="F786" s="119">
        <f>IF(E785=0,"",(G785/E785)/12*E785)</f>
        <v>0</v>
      </c>
      <c r="G786" s="120">
        <f>F786</f>
        <v>0</v>
      </c>
      <c r="H786" s="164"/>
      <c r="I786" s="101" t="s">
        <v>517</v>
      </c>
      <c r="J786" s="101" t="str">
        <f>VLOOKUP(I786,Presupuesto!$B$11:$C$565,2,0)</f>
        <v>AGUINALDO Y DECIMO CUARTO MES</v>
      </c>
      <c r="K786" s="98" t="str">
        <f t="shared" si="25"/>
        <v>Posgrado</v>
      </c>
      <c r="L786" s="98" t="s">
        <v>394</v>
      </c>
    </row>
    <row r="787" spans="3:12" ht="15.75" thickBot="1">
      <c r="C787" s="173" t="s">
        <v>59</v>
      </c>
      <c r="D787" s="162"/>
      <c r="E787" s="132">
        <v>0</v>
      </c>
      <c r="F787" s="105">
        <f>IF(E785&lt;6,"",((E785-6)/12)*(G785/E785))</f>
        <v>0</v>
      </c>
      <c r="G787" s="105">
        <f>F787</f>
        <v>0</v>
      </c>
      <c r="H787" s="162"/>
      <c r="I787" s="106" t="s">
        <v>520</v>
      </c>
      <c r="J787" s="124" t="str">
        <f>VLOOKUP(I787,Presupuesto!$B$11:$C$565,2,0)</f>
        <v>DECIMOCUARTO MES</v>
      </c>
      <c r="K787" s="106" t="str">
        <f t="shared" si="25"/>
        <v>Posgrado</v>
      </c>
      <c r="L787" s="124" t="s">
        <v>394</v>
      </c>
    </row>
    <row r="789" spans="3:12" ht="15.75" thickBot="1"/>
    <row r="790" spans="3:12" ht="15.75" thickBot="1">
      <c r="C790" s="69" t="s">
        <v>43</v>
      </c>
      <c r="D790" s="30">
        <f>SUM(G797:G847)</f>
        <v>0</v>
      </c>
      <c r="E790" s="93"/>
      <c r="F790" s="93"/>
      <c r="G790" s="93"/>
      <c r="H790" s="76"/>
      <c r="I790" s="76"/>
      <c r="J790" s="76"/>
    </row>
    <row r="791" spans="3:12">
      <c r="D791" s="31"/>
      <c r="E791" s="93"/>
      <c r="F791" s="93"/>
      <c r="G791" s="93"/>
      <c r="H791" s="76"/>
      <c r="I791" s="76"/>
      <c r="J791" s="76"/>
    </row>
    <row r="792" spans="3:12">
      <c r="D792" s="31"/>
      <c r="E792" s="93"/>
      <c r="F792" s="93"/>
      <c r="G792" s="93"/>
      <c r="H792" s="76"/>
      <c r="I792" s="76"/>
      <c r="J792" s="76"/>
    </row>
    <row r="793" spans="3:12" ht="15.75">
      <c r="C793" s="202" t="s">
        <v>392</v>
      </c>
      <c r="D793" s="351"/>
      <c r="E793" s="93"/>
      <c r="F793" s="93"/>
      <c r="G793" s="93"/>
      <c r="H793" s="76"/>
      <c r="I793" s="76"/>
      <c r="J793" s="76"/>
      <c r="K793" s="153"/>
    </row>
    <row r="794" spans="3:12" ht="18.75">
      <c r="C794" s="208"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c r="C795" s="177"/>
      <c r="D795" s="31"/>
      <c r="E795" s="93"/>
      <c r="F795" s="93"/>
      <c r="G795" s="93"/>
      <c r="H795" s="76"/>
      <c r="I795" s="76"/>
      <c r="J795" s="76"/>
      <c r="K795" s="153"/>
    </row>
    <row r="796" spans="3:12" ht="30.75" thickBot="1">
      <c r="C796" s="134" t="s">
        <v>44</v>
      </c>
      <c r="D796" s="138" t="s">
        <v>55</v>
      </c>
      <c r="E796" s="170" t="s">
        <v>56</v>
      </c>
      <c r="F796" s="138" t="s">
        <v>57</v>
      </c>
      <c r="G796" s="135" t="s">
        <v>27</v>
      </c>
      <c r="H796" s="133" t="s">
        <v>131</v>
      </c>
      <c r="I796" s="136" t="s">
        <v>46</v>
      </c>
      <c r="J796" s="136" t="s">
        <v>132</v>
      </c>
      <c r="K796" s="136" t="s">
        <v>410</v>
      </c>
      <c r="L796" s="136" t="s">
        <v>411</v>
      </c>
    </row>
    <row r="797" spans="3:12" ht="15.75" thickBot="1">
      <c r="C797" s="137" t="s">
        <v>483</v>
      </c>
      <c r="D797" s="199"/>
      <c r="E797" s="152">
        <v>12</v>
      </c>
      <c r="F797" s="298">
        <f>HLOOKUP($C797,$BZ$2:$CM$3,2,0)</f>
        <v>43674.39</v>
      </c>
      <c r="G797" s="113">
        <f>D797*E797*F797</f>
        <v>0</v>
      </c>
      <c r="H797" s="166"/>
      <c r="I797" s="114" t="s">
        <v>497</v>
      </c>
      <c r="J797" s="114" t="str">
        <f>VLOOKUP(I797,Presupuesto!$B$11:$C$565,2,0)</f>
        <v>SUELDOS Y SALARIOS PERMANENTES</v>
      </c>
      <c r="K797" s="216" t="s">
        <v>1449</v>
      </c>
      <c r="L797" s="98" t="s">
        <v>394</v>
      </c>
    </row>
    <row r="798" spans="3:12">
      <c r="C798" s="171" t="s">
        <v>58</v>
      </c>
      <c r="D798" s="163"/>
      <c r="E798" s="154">
        <v>0</v>
      </c>
      <c r="F798" s="100">
        <f>IF(E797=0,"",(G797/E797)/12*E797)</f>
        <v>0</v>
      </c>
      <c r="G798" s="97">
        <f>F798</f>
        <v>0</v>
      </c>
      <c r="H798" s="164"/>
      <c r="I798" s="116" t="s">
        <v>517</v>
      </c>
      <c r="J798" s="116" t="str">
        <f>VLOOKUP(I798,Presupuesto!$B$11:$C$565,2,0)</f>
        <v>AGUINALDO Y DECIMO CUARTO MES</v>
      </c>
      <c r="K798" s="98" t="str">
        <f t="shared" ref="K798:K829" si="26">$K$797</f>
        <v>Posgrado</v>
      </c>
      <c r="L798" s="98" t="s">
        <v>412</v>
      </c>
    </row>
    <row r="799" spans="3:12" ht="15.75" thickBot="1">
      <c r="C799" s="172" t="s">
        <v>59</v>
      </c>
      <c r="D799" s="163"/>
      <c r="E799" s="154">
        <v>0</v>
      </c>
      <c r="F799" s="117">
        <f>IF(E797&lt;6,"",((E797-6)/12)*(G797/E797))</f>
        <v>0</v>
      </c>
      <c r="G799" s="97">
        <f>F799</f>
        <v>0</v>
      </c>
      <c r="H799" s="164"/>
      <c r="I799" s="101" t="s">
        <v>520</v>
      </c>
      <c r="J799" s="101" t="str">
        <f>VLOOKUP(I799,Presupuesto!$B$11:$C$565,2,0)</f>
        <v>DECIMOCUARTO MES</v>
      </c>
      <c r="K799" s="98" t="str">
        <f t="shared" si="26"/>
        <v>Posgrado</v>
      </c>
      <c r="L799" s="98" t="s">
        <v>395</v>
      </c>
    </row>
    <row r="800" spans="3:12" ht="15.75" thickBot="1">
      <c r="C800" s="137" t="s">
        <v>484</v>
      </c>
      <c r="D800" s="199"/>
      <c r="E800" s="152">
        <v>12</v>
      </c>
      <c r="F800" s="298">
        <f>HLOOKUP($C800,$BZ$2:$CM$3,2,0)</f>
        <v>39703.99</v>
      </c>
      <c r="G800" s="113">
        <f>D800*E800*F800</f>
        <v>0</v>
      </c>
      <c r="H800" s="166"/>
      <c r="I800" s="114" t="s">
        <v>497</v>
      </c>
      <c r="J800" s="114" t="str">
        <f>VLOOKUP(I800,Presupuesto!$B$11:$C$565,2,0)</f>
        <v>SUELDOS Y SALARIOS PERMANENTES</v>
      </c>
      <c r="K800" s="98" t="str">
        <f t="shared" si="26"/>
        <v>Posgrado</v>
      </c>
      <c r="L800" s="98" t="s">
        <v>395</v>
      </c>
    </row>
    <row r="801" spans="3:12">
      <c r="C801" s="171" t="s">
        <v>58</v>
      </c>
      <c r="D801" s="163"/>
      <c r="E801" s="154">
        <v>0</v>
      </c>
      <c r="F801" s="100">
        <f>IF(E800=0,"",(G800/E800)/12*E800)</f>
        <v>0</v>
      </c>
      <c r="G801" s="97">
        <f>F801</f>
        <v>0</v>
      </c>
      <c r="H801" s="164"/>
      <c r="I801" s="116" t="s">
        <v>517</v>
      </c>
      <c r="J801" s="116" t="str">
        <f>VLOOKUP(I801,Presupuesto!$B$11:$C$565,2,0)</f>
        <v>AGUINALDO Y DECIMO CUARTO MES</v>
      </c>
      <c r="K801" s="98" t="str">
        <f t="shared" si="26"/>
        <v>Posgrado</v>
      </c>
      <c r="L801" s="98" t="s">
        <v>395</v>
      </c>
    </row>
    <row r="802" spans="3:12" ht="15.75" thickBot="1">
      <c r="C802" s="172" t="s">
        <v>59</v>
      </c>
      <c r="D802" s="163"/>
      <c r="E802" s="154">
        <v>0</v>
      </c>
      <c r="F802" s="117">
        <f>IF(E800&lt;6,"",((E800-6)/12)*(G800/E800))</f>
        <v>0</v>
      </c>
      <c r="G802" s="97">
        <f>F802</f>
        <v>0</v>
      </c>
      <c r="H802" s="164"/>
      <c r="I802" s="101" t="s">
        <v>520</v>
      </c>
      <c r="J802" s="101" t="str">
        <f>VLOOKUP(I802,Presupuesto!$B$11:$C$565,2,0)</f>
        <v>DECIMOCUARTO MES</v>
      </c>
      <c r="K802" s="98" t="str">
        <f t="shared" si="26"/>
        <v>Posgrado</v>
      </c>
      <c r="L802" s="98" t="s">
        <v>395</v>
      </c>
    </row>
    <row r="803" spans="3:12" ht="15.75" thickBot="1">
      <c r="C803" s="137" t="s">
        <v>485</v>
      </c>
      <c r="D803" s="199"/>
      <c r="E803" s="152">
        <v>12</v>
      </c>
      <c r="F803" s="298">
        <f>HLOOKUP($C803,$BZ$2:$CM$3,2,0)</f>
        <v>35733.589999999997</v>
      </c>
      <c r="G803" s="113">
        <f>D803*E803*F803</f>
        <v>0</v>
      </c>
      <c r="H803" s="166"/>
      <c r="I803" s="114" t="s">
        <v>497</v>
      </c>
      <c r="J803" s="114" t="str">
        <f>VLOOKUP(I803,Presupuesto!$B$11:$C$565,2,0)</f>
        <v>SUELDOS Y SALARIOS PERMANENTES</v>
      </c>
      <c r="K803" s="98" t="str">
        <f t="shared" si="26"/>
        <v>Posgrado</v>
      </c>
      <c r="L803" s="98" t="s">
        <v>395</v>
      </c>
    </row>
    <row r="804" spans="3:12">
      <c r="C804" s="171" t="s">
        <v>58</v>
      </c>
      <c r="D804" s="163"/>
      <c r="E804" s="154">
        <v>0</v>
      </c>
      <c r="F804" s="100">
        <f>IF(E803=0,"",(G803/E803)/12*E803)</f>
        <v>0</v>
      </c>
      <c r="G804" s="97">
        <f>F804</f>
        <v>0</v>
      </c>
      <c r="H804" s="164"/>
      <c r="I804" s="116" t="s">
        <v>517</v>
      </c>
      <c r="J804" s="116" t="str">
        <f>VLOOKUP(I804,Presupuesto!$B$11:$C$565,2,0)</f>
        <v>AGUINALDO Y DECIMO CUARTO MES</v>
      </c>
      <c r="K804" s="98" t="str">
        <f t="shared" si="26"/>
        <v>Posgrado</v>
      </c>
      <c r="L804" s="98" t="s">
        <v>395</v>
      </c>
    </row>
    <row r="805" spans="3:12" ht="15.75" thickBot="1">
      <c r="C805" s="172" t="s">
        <v>59</v>
      </c>
      <c r="D805" s="163"/>
      <c r="E805" s="154">
        <v>0</v>
      </c>
      <c r="F805" s="117">
        <f>IF(E803&lt;6,"",((E803-6)/12)*(G803/E803))</f>
        <v>0</v>
      </c>
      <c r="G805" s="97">
        <f>F805</f>
        <v>0</v>
      </c>
      <c r="H805" s="164"/>
      <c r="I805" s="101" t="s">
        <v>520</v>
      </c>
      <c r="J805" s="101" t="str">
        <f>VLOOKUP(I805,Presupuesto!$B$11:$C$565,2,0)</f>
        <v>DECIMOCUARTO MES</v>
      </c>
      <c r="K805" s="98" t="str">
        <f t="shared" si="26"/>
        <v>Posgrado</v>
      </c>
      <c r="L805" s="98" t="s">
        <v>395</v>
      </c>
    </row>
    <row r="806" spans="3:12" ht="15.75" thickBot="1">
      <c r="C806" s="137" t="s">
        <v>486</v>
      </c>
      <c r="D806" s="199"/>
      <c r="E806" s="152">
        <v>12</v>
      </c>
      <c r="F806" s="298">
        <f>HLOOKUP($C806,$BZ$2:$CM$3,2,0)</f>
        <v>31763.19</v>
      </c>
      <c r="G806" s="113">
        <f>D806*E806*F806</f>
        <v>0</v>
      </c>
      <c r="H806" s="166"/>
      <c r="I806" s="114" t="s">
        <v>497</v>
      </c>
      <c r="J806" s="114" t="str">
        <f>VLOOKUP(I806,Presupuesto!$B$11:$C$565,2,0)</f>
        <v>SUELDOS Y SALARIOS PERMANENTES</v>
      </c>
      <c r="K806" s="98" t="str">
        <f t="shared" si="26"/>
        <v>Posgrado</v>
      </c>
      <c r="L806" s="98" t="s">
        <v>395</v>
      </c>
    </row>
    <row r="807" spans="3:12">
      <c r="C807" s="171" t="s">
        <v>58</v>
      </c>
      <c r="D807" s="163"/>
      <c r="E807" s="154">
        <v>0</v>
      </c>
      <c r="F807" s="100">
        <f>IF(E806=0,"",(G806/E806)/12*E806)</f>
        <v>0</v>
      </c>
      <c r="G807" s="97">
        <f>F807</f>
        <v>0</v>
      </c>
      <c r="H807" s="164"/>
      <c r="I807" s="116" t="s">
        <v>517</v>
      </c>
      <c r="J807" s="116" t="str">
        <f>VLOOKUP(I807,Presupuesto!$B$11:$C$565,2,0)</f>
        <v>AGUINALDO Y DECIMO CUARTO MES</v>
      </c>
      <c r="K807" s="98" t="str">
        <f t="shared" si="26"/>
        <v>Posgrado</v>
      </c>
      <c r="L807" s="98" t="s">
        <v>395</v>
      </c>
    </row>
    <row r="808" spans="3:12" ht="15.75" thickBot="1">
      <c r="C808" s="172" t="s">
        <v>59</v>
      </c>
      <c r="D808" s="163"/>
      <c r="E808" s="154">
        <v>0</v>
      </c>
      <c r="F808" s="117">
        <f>IF(E806&lt;6,"",((E806-6)/12)*(G806/E806))</f>
        <v>0</v>
      </c>
      <c r="G808" s="97">
        <f>F808</f>
        <v>0</v>
      </c>
      <c r="H808" s="164"/>
      <c r="I808" s="101" t="s">
        <v>520</v>
      </c>
      <c r="J808" s="101" t="str">
        <f>VLOOKUP(I808,Presupuesto!$B$11:$C$565,2,0)</f>
        <v>DECIMOCUARTO MES</v>
      </c>
      <c r="K808" s="98" t="str">
        <f t="shared" si="26"/>
        <v>Posgrado</v>
      </c>
      <c r="L808" s="98" t="s">
        <v>395</v>
      </c>
    </row>
    <row r="809" spans="3:12" ht="15.75" thickBot="1">
      <c r="C809" s="137" t="s">
        <v>487</v>
      </c>
      <c r="D809" s="199"/>
      <c r="E809" s="152">
        <v>12</v>
      </c>
      <c r="F809" s="298">
        <f>HLOOKUP($C809,$BZ$2:$CM$3,2,0)</f>
        <v>29777.99</v>
      </c>
      <c r="G809" s="113">
        <f>D809*E809*F809</f>
        <v>0</v>
      </c>
      <c r="H809" s="166"/>
      <c r="I809" s="114" t="s">
        <v>497</v>
      </c>
      <c r="J809" s="114" t="str">
        <f>VLOOKUP(I809,Presupuesto!$B$11:$C$565,2,0)</f>
        <v>SUELDOS Y SALARIOS PERMANENTES</v>
      </c>
      <c r="K809" s="98" t="str">
        <f t="shared" si="26"/>
        <v>Posgrado</v>
      </c>
      <c r="L809" s="98" t="s">
        <v>395</v>
      </c>
    </row>
    <row r="810" spans="3:12">
      <c r="C810" s="171" t="s">
        <v>58</v>
      </c>
      <c r="D810" s="163"/>
      <c r="E810" s="154">
        <v>0</v>
      </c>
      <c r="F810" s="100">
        <f>IF(E809=0,"",(G809/E809)/12*E809)</f>
        <v>0</v>
      </c>
      <c r="G810" s="97">
        <f>F810</f>
        <v>0</v>
      </c>
      <c r="H810" s="164"/>
      <c r="I810" s="116" t="s">
        <v>517</v>
      </c>
      <c r="J810" s="116" t="str">
        <f>VLOOKUP(I810,Presupuesto!$B$11:$C$565,2,0)</f>
        <v>AGUINALDO Y DECIMO CUARTO MES</v>
      </c>
      <c r="K810" s="98" t="str">
        <f t="shared" si="26"/>
        <v>Posgrado</v>
      </c>
      <c r="L810" s="98" t="s">
        <v>395</v>
      </c>
    </row>
    <row r="811" spans="3:12" ht="15.75" thickBot="1">
      <c r="C811" s="172" t="s">
        <v>59</v>
      </c>
      <c r="D811" s="163"/>
      <c r="E811" s="154">
        <v>0</v>
      </c>
      <c r="F811" s="117">
        <f>IF(E809&lt;6,"",((E809-6)/12)*(G809/E809))</f>
        <v>0</v>
      </c>
      <c r="G811" s="97">
        <f>F811</f>
        <v>0</v>
      </c>
      <c r="H811" s="164"/>
      <c r="I811" s="101" t="s">
        <v>520</v>
      </c>
      <c r="J811" s="101" t="str">
        <f>VLOOKUP(I811,Presupuesto!$B$11:$C$565,2,0)</f>
        <v>DECIMOCUARTO MES</v>
      </c>
      <c r="K811" s="98" t="str">
        <f t="shared" si="26"/>
        <v>Posgrado</v>
      </c>
      <c r="L811" s="98" t="s">
        <v>395</v>
      </c>
    </row>
    <row r="812" spans="3:12" ht="15.75" thickBot="1">
      <c r="C812" s="137" t="s">
        <v>488</v>
      </c>
      <c r="D812" s="199"/>
      <c r="E812" s="152">
        <v>12</v>
      </c>
      <c r="F812" s="298">
        <f>HLOOKUP($C812,$BZ$2:$CM$3,2,0)</f>
        <v>27792.79</v>
      </c>
      <c r="G812" s="113">
        <f>D812*E812*F812</f>
        <v>0</v>
      </c>
      <c r="H812" s="166"/>
      <c r="I812" s="114" t="s">
        <v>497</v>
      </c>
      <c r="J812" s="114" t="str">
        <f>VLOOKUP(I812,Presupuesto!$B$11:$C$565,2,0)</f>
        <v>SUELDOS Y SALARIOS PERMANENTES</v>
      </c>
      <c r="K812" s="98" t="str">
        <f t="shared" si="26"/>
        <v>Posgrado</v>
      </c>
      <c r="L812" s="98" t="s">
        <v>395</v>
      </c>
    </row>
    <row r="813" spans="3:12">
      <c r="C813" s="171" t="s">
        <v>58</v>
      </c>
      <c r="D813" s="163"/>
      <c r="E813" s="154">
        <v>0</v>
      </c>
      <c r="F813" s="100">
        <f>IF(E812=0,"",(G812/E812)/12*E812)</f>
        <v>0</v>
      </c>
      <c r="G813" s="97">
        <f>F813</f>
        <v>0</v>
      </c>
      <c r="H813" s="164"/>
      <c r="I813" s="116" t="s">
        <v>517</v>
      </c>
      <c r="J813" s="116" t="str">
        <f>VLOOKUP(I813,Presupuesto!$B$11:$C$565,2,0)</f>
        <v>AGUINALDO Y DECIMO CUARTO MES</v>
      </c>
      <c r="K813" s="98" t="str">
        <f t="shared" si="26"/>
        <v>Posgrado</v>
      </c>
      <c r="L813" s="98" t="s">
        <v>395</v>
      </c>
    </row>
    <row r="814" spans="3:12" ht="15.75" thickBot="1">
      <c r="C814" s="172" t="s">
        <v>59</v>
      </c>
      <c r="D814" s="163"/>
      <c r="E814" s="154">
        <v>0</v>
      </c>
      <c r="F814" s="117">
        <f>IF(E812&lt;6,"",((E812-6)/12)*(G812/E812))</f>
        <v>0</v>
      </c>
      <c r="G814" s="97">
        <f>F814</f>
        <v>0</v>
      </c>
      <c r="H814" s="164"/>
      <c r="I814" s="101" t="s">
        <v>520</v>
      </c>
      <c r="J814" s="101" t="str">
        <f>VLOOKUP(I814,Presupuesto!$B$11:$C$565,2,0)</f>
        <v>DECIMOCUARTO MES</v>
      </c>
      <c r="K814" s="98" t="str">
        <f t="shared" si="26"/>
        <v>Posgrado</v>
      </c>
      <c r="L814" s="98" t="s">
        <v>395</v>
      </c>
    </row>
    <row r="815" spans="3:12" ht="15.75" thickBot="1">
      <c r="C815" s="137" t="s">
        <v>489</v>
      </c>
      <c r="D815" s="199"/>
      <c r="E815" s="152">
        <v>12</v>
      </c>
      <c r="F815" s="298">
        <f>HLOOKUP($C815,$BZ$2:$CM$3,2,0)</f>
        <v>18859.39</v>
      </c>
      <c r="G815" s="113">
        <f>D815*E815*F815</f>
        <v>0</v>
      </c>
      <c r="H815" s="166"/>
      <c r="I815" s="114" t="s">
        <v>497</v>
      </c>
      <c r="J815" s="114" t="str">
        <f>VLOOKUP(I815,Presupuesto!$B$11:$C$565,2,0)</f>
        <v>SUELDOS Y SALARIOS PERMANENTES</v>
      </c>
      <c r="K815" s="98" t="str">
        <f t="shared" si="26"/>
        <v>Posgrado</v>
      </c>
      <c r="L815" s="98" t="s">
        <v>395</v>
      </c>
    </row>
    <row r="816" spans="3:12">
      <c r="C816" s="171" t="s">
        <v>58</v>
      </c>
      <c r="D816" s="163"/>
      <c r="E816" s="154">
        <v>0</v>
      </c>
      <c r="F816" s="100">
        <f>IF(E815=0,"",(G815/E815)/12*E815)</f>
        <v>0</v>
      </c>
      <c r="G816" s="97">
        <f>F816</f>
        <v>0</v>
      </c>
      <c r="H816" s="164"/>
      <c r="I816" s="116" t="s">
        <v>517</v>
      </c>
      <c r="J816" s="116" t="str">
        <f>VLOOKUP(I816,Presupuesto!$B$11:$C$565,2,0)</f>
        <v>AGUINALDO Y DECIMO CUARTO MES</v>
      </c>
      <c r="K816" s="98" t="str">
        <f t="shared" si="26"/>
        <v>Posgrado</v>
      </c>
      <c r="L816" s="98" t="s">
        <v>395</v>
      </c>
    </row>
    <row r="817" spans="3:12" ht="15.75" thickBot="1">
      <c r="C817" s="172" t="s">
        <v>59</v>
      </c>
      <c r="D817" s="163"/>
      <c r="E817" s="154">
        <v>0</v>
      </c>
      <c r="F817" s="117">
        <f>IF(E815&lt;6,"",((E815-6)/12)*(G815/E815))</f>
        <v>0</v>
      </c>
      <c r="G817" s="97">
        <f>F817</f>
        <v>0</v>
      </c>
      <c r="H817" s="164"/>
      <c r="I817" s="101" t="s">
        <v>520</v>
      </c>
      <c r="J817" s="101" t="str">
        <f>VLOOKUP(I817,Presupuesto!$B$11:$C$565,2,0)</f>
        <v>DECIMOCUARTO MES</v>
      </c>
      <c r="K817" s="98" t="str">
        <f t="shared" si="26"/>
        <v>Posgrado</v>
      </c>
      <c r="L817" s="98" t="s">
        <v>395</v>
      </c>
    </row>
    <row r="818" spans="3:12" ht="15.75" thickBot="1">
      <c r="C818" s="137" t="s">
        <v>490</v>
      </c>
      <c r="D818" s="199"/>
      <c r="E818" s="152">
        <v>12</v>
      </c>
      <c r="F818" s="298">
        <f>HLOOKUP($C818,$BZ$2:$CM$3,2,0)</f>
        <v>17866.8</v>
      </c>
      <c r="G818" s="113">
        <f>D818*E818*F818</f>
        <v>0</v>
      </c>
      <c r="H818" s="166"/>
      <c r="I818" s="114" t="s">
        <v>497</v>
      </c>
      <c r="J818" s="114" t="str">
        <f>VLOOKUP(I818,Presupuesto!$B$11:$C$565,2,0)</f>
        <v>SUELDOS Y SALARIOS PERMANENTES</v>
      </c>
      <c r="K818" s="98" t="str">
        <f t="shared" si="26"/>
        <v>Posgrado</v>
      </c>
      <c r="L818" s="98" t="s">
        <v>395</v>
      </c>
    </row>
    <row r="819" spans="3:12">
      <c r="C819" s="171" t="s">
        <v>58</v>
      </c>
      <c r="D819" s="163"/>
      <c r="E819" s="154">
        <v>0</v>
      </c>
      <c r="F819" s="100">
        <f>IF(E818=0,"",(G818/E818)/12*E818)</f>
        <v>0</v>
      </c>
      <c r="G819" s="97">
        <f>F819</f>
        <v>0</v>
      </c>
      <c r="H819" s="164"/>
      <c r="I819" s="116" t="s">
        <v>517</v>
      </c>
      <c r="J819" s="116" t="str">
        <f>VLOOKUP(I819,Presupuesto!$B$11:$C$565,2,0)</f>
        <v>AGUINALDO Y DECIMO CUARTO MES</v>
      </c>
      <c r="K819" s="98" t="str">
        <f t="shared" si="26"/>
        <v>Posgrado</v>
      </c>
      <c r="L819" s="98" t="s">
        <v>395</v>
      </c>
    </row>
    <row r="820" spans="3:12" ht="15.75" thickBot="1">
      <c r="C820" s="172" t="s">
        <v>59</v>
      </c>
      <c r="D820" s="163"/>
      <c r="E820" s="154">
        <v>0</v>
      </c>
      <c r="F820" s="117">
        <f>IF(E818&lt;6,"",((E818-6)/12)*(G818/E818))</f>
        <v>0</v>
      </c>
      <c r="G820" s="97">
        <f>F820</f>
        <v>0</v>
      </c>
      <c r="H820" s="164"/>
      <c r="I820" s="101" t="s">
        <v>520</v>
      </c>
      <c r="J820" s="101" t="str">
        <f>VLOOKUP(I820,Presupuesto!$B$11:$C$565,2,0)</f>
        <v>DECIMOCUARTO MES</v>
      </c>
      <c r="K820" s="98" t="str">
        <f t="shared" si="26"/>
        <v>Posgrado</v>
      </c>
      <c r="L820" s="98" t="s">
        <v>395</v>
      </c>
    </row>
    <row r="821" spans="3:12" ht="15.75" thickBot="1">
      <c r="C821" s="137" t="s">
        <v>491</v>
      </c>
      <c r="D821" s="199"/>
      <c r="E821" s="152">
        <v>12</v>
      </c>
      <c r="F821" s="298">
        <f>HLOOKUP($C821,$BZ$2:$CM$3,2,0)</f>
        <v>13896.4</v>
      </c>
      <c r="G821" s="113">
        <f>D821*E821*F821</f>
        <v>0</v>
      </c>
      <c r="H821" s="166"/>
      <c r="I821" s="114" t="s">
        <v>497</v>
      </c>
      <c r="J821" s="114" t="str">
        <f>VLOOKUP(I821,Presupuesto!$B$11:$C$565,2,0)</f>
        <v>SUELDOS Y SALARIOS PERMANENTES</v>
      </c>
      <c r="K821" s="98" t="str">
        <f t="shared" si="26"/>
        <v>Posgrado</v>
      </c>
      <c r="L821" s="98" t="s">
        <v>395</v>
      </c>
    </row>
    <row r="822" spans="3:12">
      <c r="C822" s="171" t="s">
        <v>58</v>
      </c>
      <c r="D822" s="163"/>
      <c r="E822" s="154">
        <v>0</v>
      </c>
      <c r="F822" s="100">
        <f>IF(E821=0,"",(G821/E821)/12*E821)</f>
        <v>0</v>
      </c>
      <c r="G822" s="97">
        <f>F822</f>
        <v>0</v>
      </c>
      <c r="H822" s="164"/>
      <c r="I822" s="116" t="s">
        <v>517</v>
      </c>
      <c r="J822" s="116" t="str">
        <f>VLOOKUP(I822,Presupuesto!$B$11:$C$565,2,0)</f>
        <v>AGUINALDO Y DECIMO CUARTO MES</v>
      </c>
      <c r="K822" s="98" t="str">
        <f t="shared" si="26"/>
        <v>Posgrado</v>
      </c>
      <c r="L822" s="98" t="s">
        <v>395</v>
      </c>
    </row>
    <row r="823" spans="3:12" ht="15.75" thickBot="1">
      <c r="C823" s="172" t="s">
        <v>59</v>
      </c>
      <c r="D823" s="163"/>
      <c r="E823" s="154">
        <v>0</v>
      </c>
      <c r="F823" s="117">
        <f>IF(E821&lt;6,"",((E821-6)/12)*(G821/E821))</f>
        <v>0</v>
      </c>
      <c r="G823" s="97">
        <f>F823</f>
        <v>0</v>
      </c>
      <c r="H823" s="164"/>
      <c r="I823" s="101" t="s">
        <v>520</v>
      </c>
      <c r="J823" s="101" t="str">
        <f>VLOOKUP(I823,Presupuesto!$B$11:$C$565,2,0)</f>
        <v>DECIMOCUARTO MES</v>
      </c>
      <c r="K823" s="98" t="str">
        <f t="shared" si="26"/>
        <v>Posgrado</v>
      </c>
      <c r="L823" s="98" t="s">
        <v>395</v>
      </c>
    </row>
    <row r="824" spans="3:12" ht="15.75" thickBot="1">
      <c r="C824" s="137" t="s">
        <v>492</v>
      </c>
      <c r="D824" s="199"/>
      <c r="E824" s="152">
        <v>12</v>
      </c>
      <c r="F824" s="298">
        <f>HLOOKUP($C824,$BZ$2:$CM$3,2,0)</f>
        <v>15004.09</v>
      </c>
      <c r="G824" s="113">
        <f>D824*E824*F824</f>
        <v>0</v>
      </c>
      <c r="H824" s="166"/>
      <c r="I824" s="114" t="s">
        <v>497</v>
      </c>
      <c r="J824" s="114" t="str">
        <f>VLOOKUP(I824,Presupuesto!$B$11:$C$565,2,0)</f>
        <v>SUELDOS Y SALARIOS PERMANENTES</v>
      </c>
      <c r="K824" s="98" t="str">
        <f t="shared" si="26"/>
        <v>Posgrado</v>
      </c>
      <c r="L824" s="98" t="s">
        <v>395</v>
      </c>
    </row>
    <row r="825" spans="3:12">
      <c r="C825" s="171" t="s">
        <v>58</v>
      </c>
      <c r="D825" s="163"/>
      <c r="E825" s="154">
        <v>0</v>
      </c>
      <c r="F825" s="100">
        <f>IF(E824=0,"",(G824/E824)/12*E824)</f>
        <v>0</v>
      </c>
      <c r="G825" s="97">
        <f>F825</f>
        <v>0</v>
      </c>
      <c r="H825" s="164"/>
      <c r="I825" s="116" t="s">
        <v>517</v>
      </c>
      <c r="J825" s="116" t="str">
        <f>VLOOKUP(I825,Presupuesto!$B$11:$C$565,2,0)</f>
        <v>AGUINALDO Y DECIMO CUARTO MES</v>
      </c>
      <c r="K825" s="98" t="str">
        <f t="shared" si="26"/>
        <v>Posgrado</v>
      </c>
      <c r="L825" s="98" t="s">
        <v>395</v>
      </c>
    </row>
    <row r="826" spans="3:12" ht="15.75" thickBot="1">
      <c r="C826" s="172" t="s">
        <v>59</v>
      </c>
      <c r="D826" s="163"/>
      <c r="E826" s="154">
        <v>0</v>
      </c>
      <c r="F826" s="117">
        <f>IF(E824&lt;6,"",((E824-6)/12)*(G824/E824))</f>
        <v>0</v>
      </c>
      <c r="G826" s="97">
        <f>F826</f>
        <v>0</v>
      </c>
      <c r="H826" s="164"/>
      <c r="I826" s="101" t="s">
        <v>520</v>
      </c>
      <c r="J826" s="101" t="str">
        <f>VLOOKUP(I826,Presupuesto!$B$11:$C$565,2,0)</f>
        <v>DECIMOCUARTO MES</v>
      </c>
      <c r="K826" s="98" t="str">
        <f t="shared" si="26"/>
        <v>Posgrado</v>
      </c>
      <c r="L826" s="98" t="s">
        <v>395</v>
      </c>
    </row>
    <row r="827" spans="3:12" ht="15.75" thickBot="1">
      <c r="C827" s="137" t="s">
        <v>493</v>
      </c>
      <c r="D827" s="199"/>
      <c r="E827" s="152">
        <v>12</v>
      </c>
      <c r="F827" s="298">
        <f>HLOOKUP($C827,$BZ$2:$CM$3,2,0)</f>
        <v>13238.9</v>
      </c>
      <c r="G827" s="113">
        <f>D827*E827*F827</f>
        <v>0</v>
      </c>
      <c r="H827" s="166"/>
      <c r="I827" s="114" t="s">
        <v>497</v>
      </c>
      <c r="J827" s="114" t="str">
        <f>VLOOKUP(I827,Presupuesto!$B$11:$C$565,2,0)</f>
        <v>SUELDOS Y SALARIOS PERMANENTES</v>
      </c>
      <c r="K827" s="98" t="str">
        <f t="shared" si="26"/>
        <v>Posgrado</v>
      </c>
      <c r="L827" s="98" t="s">
        <v>395</v>
      </c>
    </row>
    <row r="828" spans="3:12">
      <c r="C828" s="171" t="s">
        <v>58</v>
      </c>
      <c r="D828" s="163"/>
      <c r="E828" s="154">
        <v>0</v>
      </c>
      <c r="F828" s="100">
        <f>IF(E827=0,"",(G827/E827)/12*E827)</f>
        <v>0</v>
      </c>
      <c r="G828" s="97">
        <f>F828</f>
        <v>0</v>
      </c>
      <c r="H828" s="164"/>
      <c r="I828" s="116" t="s">
        <v>517</v>
      </c>
      <c r="J828" s="116" t="str">
        <f>VLOOKUP(I828,Presupuesto!$B$11:$C$565,2,0)</f>
        <v>AGUINALDO Y DECIMO CUARTO MES</v>
      </c>
      <c r="K828" s="98" t="str">
        <f t="shared" si="26"/>
        <v>Posgrado</v>
      </c>
      <c r="L828" s="98" t="s">
        <v>395</v>
      </c>
    </row>
    <row r="829" spans="3:12" ht="15.75" thickBot="1">
      <c r="C829" s="172" t="s">
        <v>59</v>
      </c>
      <c r="D829" s="163"/>
      <c r="E829" s="154">
        <v>0</v>
      </c>
      <c r="F829" s="117">
        <f>IF(E827&lt;6,"",((E827-6)/12)*(G827/E827))</f>
        <v>0</v>
      </c>
      <c r="G829" s="97">
        <f>F829</f>
        <v>0</v>
      </c>
      <c r="H829" s="164"/>
      <c r="I829" s="101" t="s">
        <v>520</v>
      </c>
      <c r="J829" s="101" t="str">
        <f>VLOOKUP(I829,Presupuesto!$B$11:$C$565,2,0)</f>
        <v>DECIMOCUARTO MES</v>
      </c>
      <c r="K829" s="98" t="str">
        <f t="shared" si="26"/>
        <v>Posgrado</v>
      </c>
      <c r="L829" s="98" t="s">
        <v>395</v>
      </c>
    </row>
    <row r="830" spans="3:12" ht="15.75" thickBot="1">
      <c r="C830" s="137" t="s">
        <v>494</v>
      </c>
      <c r="D830" s="199"/>
      <c r="E830" s="152">
        <v>12</v>
      </c>
      <c r="F830" s="298">
        <f>HLOOKUP($C830,$BZ$2:$CM$3,2,0)</f>
        <v>12356.31</v>
      </c>
      <c r="G830" s="113">
        <f>D830*E830*F830</f>
        <v>0</v>
      </c>
      <c r="H830" s="166"/>
      <c r="I830" s="114" t="s">
        <v>497</v>
      </c>
      <c r="J830" s="114" t="str">
        <f>VLOOKUP(I830,Presupuesto!$B$11:$C$565,2,0)</f>
        <v>SUELDOS Y SALARIOS PERMANENTES</v>
      </c>
      <c r="K830" s="98" t="str">
        <f t="shared" ref="K830:K847" si="27">$K$797</f>
        <v>Posgrado</v>
      </c>
      <c r="L830" s="98" t="s">
        <v>395</v>
      </c>
    </row>
    <row r="831" spans="3:12">
      <c r="C831" s="171" t="s">
        <v>58</v>
      </c>
      <c r="D831" s="163"/>
      <c r="E831" s="154">
        <v>0</v>
      </c>
      <c r="F831" s="100">
        <f>IF(E830=0,"",(G830/E830)/12*E830)</f>
        <v>0</v>
      </c>
      <c r="G831" s="97">
        <f>F831</f>
        <v>0</v>
      </c>
      <c r="H831" s="164"/>
      <c r="I831" s="116" t="s">
        <v>517</v>
      </c>
      <c r="J831" s="116" t="str">
        <f>VLOOKUP(I831,Presupuesto!$B$11:$C$565,2,0)</f>
        <v>AGUINALDO Y DECIMO CUARTO MES</v>
      </c>
      <c r="K831" s="98" t="str">
        <f t="shared" si="27"/>
        <v>Posgrado</v>
      </c>
      <c r="L831" s="98" t="s">
        <v>395</v>
      </c>
    </row>
    <row r="832" spans="3:12" ht="15.75" thickBot="1">
      <c r="C832" s="172" t="s">
        <v>59</v>
      </c>
      <c r="D832" s="163"/>
      <c r="E832" s="154">
        <v>0</v>
      </c>
      <c r="F832" s="117">
        <f>IF(E830&lt;6,"",((E830-6)/12)*(G830/E830))</f>
        <v>0</v>
      </c>
      <c r="G832" s="97">
        <f>F832</f>
        <v>0</v>
      </c>
      <c r="H832" s="164"/>
      <c r="I832" s="101" t="s">
        <v>520</v>
      </c>
      <c r="J832" s="101" t="str">
        <f>VLOOKUP(I832,Presupuesto!$B$11:$C$565,2,0)</f>
        <v>DECIMOCUARTO MES</v>
      </c>
      <c r="K832" s="98" t="str">
        <f t="shared" si="27"/>
        <v>Posgrado</v>
      </c>
      <c r="L832" s="98" t="s">
        <v>395</v>
      </c>
    </row>
    <row r="833" spans="3:12" ht="15.75" thickBot="1">
      <c r="C833" s="137" t="s">
        <v>495</v>
      </c>
      <c r="D833" s="199"/>
      <c r="E833" s="152">
        <v>12</v>
      </c>
      <c r="F833" s="298">
        <f>HLOOKUP($C833,$BZ$2:$CM$3,2,0)</f>
        <v>463.22</v>
      </c>
      <c r="G833" s="113">
        <f>D833*E833*F833</f>
        <v>0</v>
      </c>
      <c r="H833" s="166"/>
      <c r="I833" s="114" t="s">
        <v>497</v>
      </c>
      <c r="J833" s="114" t="str">
        <f>VLOOKUP(I833,Presupuesto!$B$11:$C$565,2,0)</f>
        <v>SUELDOS Y SALARIOS PERMANENTES</v>
      </c>
      <c r="K833" s="98" t="str">
        <f t="shared" si="27"/>
        <v>Posgrado</v>
      </c>
      <c r="L833" s="98" t="s">
        <v>395</v>
      </c>
    </row>
    <row r="834" spans="3:12">
      <c r="C834" s="171" t="s">
        <v>58</v>
      </c>
      <c r="D834" s="163"/>
      <c r="E834" s="154">
        <v>0</v>
      </c>
      <c r="F834" s="100">
        <f>IF(E833=0,"",(G833/E833)/12*E833)</f>
        <v>0</v>
      </c>
      <c r="G834" s="97">
        <f>F834</f>
        <v>0</v>
      </c>
      <c r="H834" s="164"/>
      <c r="I834" s="116" t="s">
        <v>517</v>
      </c>
      <c r="J834" s="116" t="str">
        <f>VLOOKUP(I834,Presupuesto!$B$11:$C$565,2,0)</f>
        <v>AGUINALDO Y DECIMO CUARTO MES</v>
      </c>
      <c r="K834" s="98" t="str">
        <f t="shared" si="27"/>
        <v>Posgrado</v>
      </c>
      <c r="L834" s="98" t="s">
        <v>395</v>
      </c>
    </row>
    <row r="835" spans="3:12" ht="15.75" thickBot="1">
      <c r="C835" s="172" t="s">
        <v>59</v>
      </c>
      <c r="D835" s="163"/>
      <c r="E835" s="154">
        <v>0</v>
      </c>
      <c r="F835" s="117">
        <f>IF(E833&lt;6,"",((E833-6)/12)*(G833/E833))</f>
        <v>0</v>
      </c>
      <c r="G835" s="97">
        <f>F835</f>
        <v>0</v>
      </c>
      <c r="H835" s="164"/>
      <c r="I835" s="101" t="s">
        <v>520</v>
      </c>
      <c r="J835" s="101" t="str">
        <f>VLOOKUP(I835,Presupuesto!$B$11:$C$565,2,0)</f>
        <v>DECIMOCUARTO MES</v>
      </c>
      <c r="K835" s="98" t="str">
        <f t="shared" si="27"/>
        <v>Posgrado</v>
      </c>
      <c r="L835" s="98" t="s">
        <v>395</v>
      </c>
    </row>
    <row r="836" spans="3:12" ht="15.75" thickBot="1">
      <c r="C836" s="137" t="s">
        <v>496</v>
      </c>
      <c r="D836" s="199"/>
      <c r="E836" s="152">
        <v>12</v>
      </c>
      <c r="F836" s="298">
        <f>HLOOKUP($C836,$BZ$2:$CM$3,2,0)</f>
        <v>2007.3</v>
      </c>
      <c r="G836" s="113">
        <f>D836*E836*F836</f>
        <v>0</v>
      </c>
      <c r="H836" s="166"/>
      <c r="I836" s="114" t="s">
        <v>497</v>
      </c>
      <c r="J836" s="114" t="str">
        <f>VLOOKUP(I836,Presupuesto!$B$11:$C$565,2,0)</f>
        <v>SUELDOS Y SALARIOS PERMANENTES</v>
      </c>
      <c r="K836" s="98" t="str">
        <f t="shared" si="27"/>
        <v>Posgrado</v>
      </c>
      <c r="L836" s="98" t="s">
        <v>395</v>
      </c>
    </row>
    <row r="837" spans="3:12">
      <c r="C837" s="171" t="s">
        <v>58</v>
      </c>
      <c r="D837" s="163"/>
      <c r="E837" s="154">
        <v>0</v>
      </c>
      <c r="F837" s="100">
        <f>IF(E836=0,"",(G836/E836)/12*E836)</f>
        <v>0</v>
      </c>
      <c r="G837" s="97">
        <f>F837</f>
        <v>0</v>
      </c>
      <c r="H837" s="164"/>
      <c r="I837" s="116" t="s">
        <v>517</v>
      </c>
      <c r="J837" s="116" t="str">
        <f>VLOOKUP(I837,Presupuesto!$B$11:$C$565,2,0)</f>
        <v>AGUINALDO Y DECIMO CUARTO MES</v>
      </c>
      <c r="K837" s="98" t="str">
        <f t="shared" si="27"/>
        <v>Posgrado</v>
      </c>
      <c r="L837" s="98" t="s">
        <v>395</v>
      </c>
    </row>
    <row r="838" spans="3:12" ht="15.75" thickBot="1">
      <c r="C838" s="172" t="s">
        <v>59</v>
      </c>
      <c r="D838" s="163"/>
      <c r="E838" s="154">
        <v>0</v>
      </c>
      <c r="F838" s="117">
        <f>IF(E836&lt;6,"",((E836-6)/12)*(G836/E836))</f>
        <v>0</v>
      </c>
      <c r="G838" s="97">
        <f>F838</f>
        <v>0</v>
      </c>
      <c r="H838" s="164"/>
      <c r="I838" s="101" t="s">
        <v>520</v>
      </c>
      <c r="J838" s="101" t="str">
        <f>VLOOKUP(I838,Presupuesto!$B$11:$C$565,2,0)</f>
        <v>DECIMOCUARTO MES</v>
      </c>
      <c r="K838" s="98" t="str">
        <f t="shared" si="27"/>
        <v>Posgrado</v>
      </c>
      <c r="L838" s="98" t="s">
        <v>395</v>
      </c>
    </row>
    <row r="839" spans="3:12" ht="15.75" thickBot="1">
      <c r="C839" s="140" t="s">
        <v>83</v>
      </c>
      <c r="D839" s="199"/>
      <c r="E839" s="152">
        <v>12</v>
      </c>
      <c r="F839" s="139">
        <v>30000</v>
      </c>
      <c r="G839" s="113">
        <f>D839*E839*F839</f>
        <v>0</v>
      </c>
      <c r="H839" s="166"/>
      <c r="I839" s="114" t="s">
        <v>565</v>
      </c>
      <c r="J839" s="114" t="str">
        <f>VLOOKUP(I839,Presupuesto!$B$11:$C$565,2,0)</f>
        <v>CONTRATOS ESPECIALES</v>
      </c>
      <c r="K839" s="98" t="str">
        <f t="shared" si="27"/>
        <v>Posgrado</v>
      </c>
      <c r="L839" s="98" t="s">
        <v>395</v>
      </c>
    </row>
    <row r="840" spans="3:12">
      <c r="C840" s="171" t="s">
        <v>58</v>
      </c>
      <c r="D840" s="163"/>
      <c r="E840" s="154">
        <v>0</v>
      </c>
      <c r="F840" s="117">
        <f>IF(E839=0,"",(G839/E839)/12*E839)</f>
        <v>0</v>
      </c>
      <c r="G840" s="97">
        <f>F840</f>
        <v>0</v>
      </c>
      <c r="H840" s="164"/>
      <c r="I840" s="101" t="s">
        <v>565</v>
      </c>
      <c r="J840" s="101" t="str">
        <f>VLOOKUP(I840,Presupuesto!$B$11:$C$565,2,0)</f>
        <v>CONTRATOS ESPECIALES</v>
      </c>
      <c r="K840" s="98" t="str">
        <f t="shared" si="27"/>
        <v>Posgrado</v>
      </c>
      <c r="L840" s="98" t="s">
        <v>394</v>
      </c>
    </row>
    <row r="841" spans="3:12" ht="15.75" thickBot="1">
      <c r="C841" s="172" t="s">
        <v>59</v>
      </c>
      <c r="D841" s="163"/>
      <c r="E841" s="154">
        <v>0</v>
      </c>
      <c r="F841" s="100">
        <f>IF(E839&lt;6,"",((E839-6)/12)*(G839/E839))</f>
        <v>0</v>
      </c>
      <c r="G841" s="97">
        <f>F841</f>
        <v>0</v>
      </c>
      <c r="H841" s="164"/>
      <c r="I841" s="101" t="s">
        <v>565</v>
      </c>
      <c r="J841" s="101" t="str">
        <f>VLOOKUP(I841,Presupuesto!$B$11:$C$565,2,0)</f>
        <v>CONTRATOS ESPECIALES</v>
      </c>
      <c r="K841" s="98" t="str">
        <f t="shared" si="27"/>
        <v>Posgrado</v>
      </c>
      <c r="L841" s="98" t="s">
        <v>399</v>
      </c>
    </row>
    <row r="842" spans="3:12" ht="15.75" thickBot="1">
      <c r="C842" s="140" t="s">
        <v>60</v>
      </c>
      <c r="D842" s="199"/>
      <c r="E842" s="152">
        <v>12</v>
      </c>
      <c r="F842" s="118">
        <v>30000</v>
      </c>
      <c r="G842" s="113">
        <f>D842*E842*F842</f>
        <v>0</v>
      </c>
      <c r="H842" s="166"/>
      <c r="I842" s="114" t="s">
        <v>706</v>
      </c>
      <c r="J842" s="114" t="str">
        <f>VLOOKUP(I842,Presupuesto!$B$11:$C$565,2,0)</f>
        <v>OTROS SERVICIOS TECNICOS Y PROFESIONALES</v>
      </c>
      <c r="K842" s="98" t="str">
        <f t="shared" si="27"/>
        <v>Posgrado</v>
      </c>
      <c r="L842" s="98" t="s">
        <v>394</v>
      </c>
    </row>
    <row r="843" spans="3:12">
      <c r="C843" s="171" t="s">
        <v>58</v>
      </c>
      <c r="D843" s="163"/>
      <c r="E843" s="154">
        <v>0</v>
      </c>
      <c r="F843" s="100">
        <v>0</v>
      </c>
      <c r="G843" s="97">
        <f>F843</f>
        <v>0</v>
      </c>
      <c r="H843" s="164"/>
      <c r="I843" s="101" t="s">
        <v>706</v>
      </c>
      <c r="J843" s="101" t="str">
        <f>VLOOKUP(I843,Presupuesto!$B$11:$C$565,2,0)</f>
        <v>OTROS SERVICIOS TECNICOS Y PROFESIONALES</v>
      </c>
      <c r="K843" s="98" t="str">
        <f t="shared" si="27"/>
        <v>Posgrado</v>
      </c>
      <c r="L843" s="98" t="s">
        <v>394</v>
      </c>
    </row>
    <row r="844" spans="3:12" ht="15.75" thickBot="1">
      <c r="C844" s="172" t="s">
        <v>59</v>
      </c>
      <c r="D844" s="163"/>
      <c r="E844" s="154">
        <v>0</v>
      </c>
      <c r="F844" s="100">
        <v>0</v>
      </c>
      <c r="G844" s="97">
        <f>F844</f>
        <v>0</v>
      </c>
      <c r="H844" s="164"/>
      <c r="I844" s="101" t="s">
        <v>706</v>
      </c>
      <c r="J844" s="101" t="str">
        <f>VLOOKUP(I844,Presupuesto!$B$11:$C$565,2,0)</f>
        <v>OTROS SERVICIOS TECNICOS Y PROFESIONALES</v>
      </c>
      <c r="K844" s="98" t="str">
        <f t="shared" si="27"/>
        <v>Posgrado</v>
      </c>
      <c r="L844" s="98" t="s">
        <v>394</v>
      </c>
    </row>
    <row r="845" spans="3:12" ht="15.75" thickBot="1">
      <c r="C845" s="140" t="s">
        <v>61</v>
      </c>
      <c r="D845" s="199"/>
      <c r="E845" s="152">
        <v>12</v>
      </c>
      <c r="F845" s="118">
        <v>30000</v>
      </c>
      <c r="G845" s="113">
        <f>D845*E845*F845</f>
        <v>0</v>
      </c>
      <c r="H845" s="166"/>
      <c r="I845" s="114" t="s">
        <v>497</v>
      </c>
      <c r="J845" s="114" t="str">
        <f>VLOOKUP(I845,Presupuesto!$B$11:$C$565,2,0)</f>
        <v>SUELDOS Y SALARIOS PERMANENTES</v>
      </c>
      <c r="K845" s="98" t="str">
        <f t="shared" si="27"/>
        <v>Posgrado</v>
      </c>
      <c r="L845" s="98" t="s">
        <v>394</v>
      </c>
    </row>
    <row r="846" spans="3:12">
      <c r="C846" s="171" t="s">
        <v>58</v>
      </c>
      <c r="D846" s="169"/>
      <c r="E846" s="131">
        <v>0</v>
      </c>
      <c r="F846" s="119">
        <f>IF(E845=0,"",(G845/E845)/12*E845)</f>
        <v>0</v>
      </c>
      <c r="G846" s="120">
        <f>F846</f>
        <v>0</v>
      </c>
      <c r="H846" s="164"/>
      <c r="I846" s="101" t="s">
        <v>517</v>
      </c>
      <c r="J846" s="101" t="str">
        <f>VLOOKUP(I846,Presupuesto!$B$11:$C$565,2,0)</f>
        <v>AGUINALDO Y DECIMO CUARTO MES</v>
      </c>
      <c r="K846" s="98" t="str">
        <f t="shared" si="27"/>
        <v>Posgrado</v>
      </c>
      <c r="L846" s="98" t="s">
        <v>394</v>
      </c>
    </row>
    <row r="847" spans="3:12" ht="15.75" thickBot="1">
      <c r="C847" s="173" t="s">
        <v>59</v>
      </c>
      <c r="D847" s="162"/>
      <c r="E847" s="132">
        <v>0</v>
      </c>
      <c r="F847" s="105">
        <f>IF(E845&lt;6,"",((E845-6)/12)*(G845/E845))</f>
        <v>0</v>
      </c>
      <c r="G847" s="105">
        <f>F847</f>
        <v>0</v>
      </c>
      <c r="H847" s="162"/>
      <c r="I847" s="106" t="s">
        <v>520</v>
      </c>
      <c r="J847" s="124" t="str">
        <f>VLOOKUP(I847,Presupuesto!$B$11:$C$565,2,0)</f>
        <v>DECIMOCUARTO MES</v>
      </c>
      <c r="K847" s="106" t="str">
        <f t="shared" si="27"/>
        <v>Posgrado</v>
      </c>
      <c r="L847" s="124" t="s">
        <v>394</v>
      </c>
    </row>
    <row r="849" spans="3:12" ht="15.75" thickBot="1"/>
    <row r="850" spans="3:12" ht="15.75" thickBot="1">
      <c r="C850" s="69" t="s">
        <v>43</v>
      </c>
      <c r="D850" s="30">
        <f>SUM(G857:G907)</f>
        <v>0</v>
      </c>
      <c r="E850" s="93"/>
      <c r="F850" s="93"/>
      <c r="G850" s="93"/>
      <c r="H850" s="76"/>
      <c r="I850" s="76"/>
      <c r="J850" s="76"/>
    </row>
    <row r="851" spans="3:12">
      <c r="D851" s="31"/>
      <c r="E851" s="93"/>
      <c r="F851" s="93"/>
      <c r="G851" s="93"/>
      <c r="H851" s="76"/>
      <c r="I851" s="76"/>
      <c r="J851" s="76"/>
    </row>
    <row r="852" spans="3:12">
      <c r="D852" s="31"/>
      <c r="E852" s="93"/>
      <c r="F852" s="93"/>
      <c r="G852" s="93"/>
      <c r="H852" s="76"/>
      <c r="I852" s="76"/>
      <c r="J852" s="76"/>
    </row>
    <row r="853" spans="3:12" ht="15.75">
      <c r="C853" s="202" t="s">
        <v>392</v>
      </c>
      <c r="D853" s="351"/>
      <c r="E853" s="93"/>
      <c r="F853" s="93"/>
      <c r="G853" s="93"/>
      <c r="H853" s="76"/>
      <c r="I853" s="76"/>
      <c r="J853" s="76"/>
    </row>
    <row r="854" spans="3:12" ht="18.75">
      <c r="C854" s="208"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c r="C855" s="177"/>
      <c r="D855" s="31"/>
      <c r="E855" s="93"/>
      <c r="F855" s="93"/>
      <c r="G855" s="93"/>
      <c r="H855" s="76"/>
      <c r="I855" s="76"/>
      <c r="J855" s="76"/>
      <c r="K855" s="153"/>
    </row>
    <row r="856" spans="3:12" ht="30.75" thickBot="1">
      <c r="C856" s="134" t="s">
        <v>44</v>
      </c>
      <c r="D856" s="138" t="s">
        <v>55</v>
      </c>
      <c r="E856" s="170" t="s">
        <v>56</v>
      </c>
      <c r="F856" s="138" t="s">
        <v>57</v>
      </c>
      <c r="G856" s="135" t="s">
        <v>27</v>
      </c>
      <c r="H856" s="133" t="s">
        <v>131</v>
      </c>
      <c r="I856" s="136" t="s">
        <v>46</v>
      </c>
      <c r="J856" s="136" t="s">
        <v>132</v>
      </c>
      <c r="K856" s="136" t="s">
        <v>410</v>
      </c>
      <c r="L856" s="136" t="s">
        <v>411</v>
      </c>
    </row>
    <row r="857" spans="3:12" ht="15.75" thickBot="1">
      <c r="C857" s="137" t="s">
        <v>483</v>
      </c>
      <c r="D857" s="199"/>
      <c r="E857" s="152">
        <v>12</v>
      </c>
      <c r="F857" s="298">
        <f>HLOOKUP($C857,$BZ$2:$CM$3,2,0)</f>
        <v>43674.39</v>
      </c>
      <c r="G857" s="113">
        <f>D857*E857*F857</f>
        <v>0</v>
      </c>
      <c r="H857" s="166"/>
      <c r="I857" s="114" t="s">
        <v>497</v>
      </c>
      <c r="J857" s="114" t="str">
        <f>VLOOKUP(I857,Presupuesto!$B$11:$C$565,2,0)</f>
        <v>SUELDOS Y SALARIOS PERMANENTES</v>
      </c>
      <c r="K857" s="216" t="s">
        <v>1449</v>
      </c>
      <c r="L857" s="98" t="s">
        <v>394</v>
      </c>
    </row>
    <row r="858" spans="3:12">
      <c r="C858" s="171" t="s">
        <v>58</v>
      </c>
      <c r="D858" s="163"/>
      <c r="E858" s="154">
        <v>0</v>
      </c>
      <c r="F858" s="100">
        <f>IF(E857=0,"",(G857/E857)/12*E857)</f>
        <v>0</v>
      </c>
      <c r="G858" s="97">
        <f>F858</f>
        <v>0</v>
      </c>
      <c r="H858" s="164"/>
      <c r="I858" s="116" t="s">
        <v>517</v>
      </c>
      <c r="J858" s="116" t="str">
        <f>VLOOKUP(I858,Presupuesto!$B$11:$C$565,2,0)</f>
        <v>AGUINALDO Y DECIMO CUARTO MES</v>
      </c>
      <c r="K858" s="98" t="str">
        <f t="shared" ref="K858:K889" si="28">$K$857</f>
        <v>Posgrado</v>
      </c>
      <c r="L858" s="98" t="s">
        <v>412</v>
      </c>
    </row>
    <row r="859" spans="3:12" ht="15.75" thickBot="1">
      <c r="C859" s="172" t="s">
        <v>59</v>
      </c>
      <c r="D859" s="163"/>
      <c r="E859" s="154">
        <v>0</v>
      </c>
      <c r="F859" s="117">
        <f>IF(E857&lt;6,"",((E857-6)/12)*(G857/E857))</f>
        <v>0</v>
      </c>
      <c r="G859" s="97">
        <f>F859</f>
        <v>0</v>
      </c>
      <c r="H859" s="164"/>
      <c r="I859" s="101" t="s">
        <v>520</v>
      </c>
      <c r="J859" s="101" t="str">
        <f>VLOOKUP(I859,Presupuesto!$B$11:$C$565,2,0)</f>
        <v>DECIMOCUARTO MES</v>
      </c>
      <c r="K859" s="98" t="str">
        <f t="shared" si="28"/>
        <v>Posgrado</v>
      </c>
      <c r="L859" s="98" t="s">
        <v>395</v>
      </c>
    </row>
    <row r="860" spans="3:12" ht="15.75" thickBot="1">
      <c r="C860" s="137" t="s">
        <v>484</v>
      </c>
      <c r="D860" s="199"/>
      <c r="E860" s="152">
        <v>12</v>
      </c>
      <c r="F860" s="298">
        <f>HLOOKUP($C860,$BZ$2:$CM$3,2,0)</f>
        <v>39703.99</v>
      </c>
      <c r="G860" s="113">
        <f>D860*E860*F860</f>
        <v>0</v>
      </c>
      <c r="H860" s="166"/>
      <c r="I860" s="114" t="s">
        <v>497</v>
      </c>
      <c r="J860" s="114" t="str">
        <f>VLOOKUP(I860,Presupuesto!$B$11:$C$565,2,0)</f>
        <v>SUELDOS Y SALARIOS PERMANENTES</v>
      </c>
      <c r="K860" s="98" t="str">
        <f t="shared" si="28"/>
        <v>Posgrado</v>
      </c>
      <c r="L860" s="98" t="s">
        <v>395</v>
      </c>
    </row>
    <row r="861" spans="3:12">
      <c r="C861" s="171" t="s">
        <v>58</v>
      </c>
      <c r="D861" s="163"/>
      <c r="E861" s="154">
        <v>0</v>
      </c>
      <c r="F861" s="100">
        <f>IF(E860=0,"",(G860/E860)/12*E860)</f>
        <v>0</v>
      </c>
      <c r="G861" s="97">
        <f>F861</f>
        <v>0</v>
      </c>
      <c r="H861" s="164"/>
      <c r="I861" s="116" t="s">
        <v>517</v>
      </c>
      <c r="J861" s="116" t="str">
        <f>VLOOKUP(I861,Presupuesto!$B$11:$C$565,2,0)</f>
        <v>AGUINALDO Y DECIMO CUARTO MES</v>
      </c>
      <c r="K861" s="98" t="str">
        <f t="shared" si="28"/>
        <v>Posgrado</v>
      </c>
      <c r="L861" s="98" t="s">
        <v>395</v>
      </c>
    </row>
    <row r="862" spans="3:12" ht="15.75" thickBot="1">
      <c r="C862" s="172" t="s">
        <v>59</v>
      </c>
      <c r="D862" s="163"/>
      <c r="E862" s="154">
        <v>0</v>
      </c>
      <c r="F862" s="117">
        <f>IF(E860&lt;6,"",((E860-6)/12)*(G860/E860))</f>
        <v>0</v>
      </c>
      <c r="G862" s="97">
        <f>F862</f>
        <v>0</v>
      </c>
      <c r="H862" s="164"/>
      <c r="I862" s="101" t="s">
        <v>520</v>
      </c>
      <c r="J862" s="101" t="str">
        <f>VLOOKUP(I862,Presupuesto!$B$11:$C$565,2,0)</f>
        <v>DECIMOCUARTO MES</v>
      </c>
      <c r="K862" s="98" t="str">
        <f t="shared" si="28"/>
        <v>Posgrado</v>
      </c>
      <c r="L862" s="98" t="s">
        <v>395</v>
      </c>
    </row>
    <row r="863" spans="3:12" ht="15.75" thickBot="1">
      <c r="C863" s="137" t="s">
        <v>485</v>
      </c>
      <c r="D863" s="199"/>
      <c r="E863" s="152">
        <v>12</v>
      </c>
      <c r="F863" s="298">
        <f>HLOOKUP($C863,$BZ$2:$CM$3,2,0)</f>
        <v>35733.589999999997</v>
      </c>
      <c r="G863" s="113">
        <f>D863*E863*F863</f>
        <v>0</v>
      </c>
      <c r="H863" s="166"/>
      <c r="I863" s="114" t="s">
        <v>497</v>
      </c>
      <c r="J863" s="114" t="str">
        <f>VLOOKUP(I863,Presupuesto!$B$11:$C$565,2,0)</f>
        <v>SUELDOS Y SALARIOS PERMANENTES</v>
      </c>
      <c r="K863" s="98" t="str">
        <f t="shared" si="28"/>
        <v>Posgrado</v>
      </c>
      <c r="L863" s="98" t="s">
        <v>395</v>
      </c>
    </row>
    <row r="864" spans="3:12">
      <c r="C864" s="171" t="s">
        <v>58</v>
      </c>
      <c r="D864" s="163"/>
      <c r="E864" s="154">
        <v>0</v>
      </c>
      <c r="F864" s="100">
        <f>IF(E863=0,"",(G863/E863)/12*E863)</f>
        <v>0</v>
      </c>
      <c r="G864" s="97">
        <f>F864</f>
        <v>0</v>
      </c>
      <c r="H864" s="164"/>
      <c r="I864" s="116" t="s">
        <v>517</v>
      </c>
      <c r="J864" s="116" t="str">
        <f>VLOOKUP(I864,Presupuesto!$B$11:$C$565,2,0)</f>
        <v>AGUINALDO Y DECIMO CUARTO MES</v>
      </c>
      <c r="K864" s="98" t="str">
        <f t="shared" si="28"/>
        <v>Posgrado</v>
      </c>
      <c r="L864" s="98" t="s">
        <v>395</v>
      </c>
    </row>
    <row r="865" spans="3:12" ht="15.75" thickBot="1">
      <c r="C865" s="172" t="s">
        <v>59</v>
      </c>
      <c r="D865" s="163"/>
      <c r="E865" s="154">
        <v>0</v>
      </c>
      <c r="F865" s="117">
        <f>IF(E863&lt;6,"",((E863-6)/12)*(G863/E863))</f>
        <v>0</v>
      </c>
      <c r="G865" s="97">
        <f>F865</f>
        <v>0</v>
      </c>
      <c r="H865" s="164"/>
      <c r="I865" s="101" t="s">
        <v>520</v>
      </c>
      <c r="J865" s="101" t="str">
        <f>VLOOKUP(I865,Presupuesto!$B$11:$C$565,2,0)</f>
        <v>DECIMOCUARTO MES</v>
      </c>
      <c r="K865" s="98" t="str">
        <f t="shared" si="28"/>
        <v>Posgrado</v>
      </c>
      <c r="L865" s="98" t="s">
        <v>395</v>
      </c>
    </row>
    <row r="866" spans="3:12" ht="15.75" thickBot="1">
      <c r="C866" s="137" t="s">
        <v>486</v>
      </c>
      <c r="D866" s="199"/>
      <c r="E866" s="152">
        <v>12</v>
      </c>
      <c r="F866" s="298">
        <f>HLOOKUP($C866,$BZ$2:$CM$3,2,0)</f>
        <v>31763.19</v>
      </c>
      <c r="G866" s="113">
        <f>D866*E866*F866</f>
        <v>0</v>
      </c>
      <c r="H866" s="166"/>
      <c r="I866" s="114" t="s">
        <v>497</v>
      </c>
      <c r="J866" s="114" t="str">
        <f>VLOOKUP(I866,Presupuesto!$B$11:$C$565,2,0)</f>
        <v>SUELDOS Y SALARIOS PERMANENTES</v>
      </c>
      <c r="K866" s="98" t="str">
        <f t="shared" si="28"/>
        <v>Posgrado</v>
      </c>
      <c r="L866" s="98" t="s">
        <v>395</v>
      </c>
    </row>
    <row r="867" spans="3:12">
      <c r="C867" s="171" t="s">
        <v>58</v>
      </c>
      <c r="D867" s="163"/>
      <c r="E867" s="154">
        <v>0</v>
      </c>
      <c r="F867" s="100">
        <f>IF(E866=0,"",(G866/E866)/12*E866)</f>
        <v>0</v>
      </c>
      <c r="G867" s="97">
        <f>F867</f>
        <v>0</v>
      </c>
      <c r="H867" s="164"/>
      <c r="I867" s="116" t="s">
        <v>517</v>
      </c>
      <c r="J867" s="116" t="str">
        <f>VLOOKUP(I867,Presupuesto!$B$11:$C$565,2,0)</f>
        <v>AGUINALDO Y DECIMO CUARTO MES</v>
      </c>
      <c r="K867" s="98" t="str">
        <f t="shared" si="28"/>
        <v>Posgrado</v>
      </c>
      <c r="L867" s="98" t="s">
        <v>395</v>
      </c>
    </row>
    <row r="868" spans="3:12" ht="15.75" thickBot="1">
      <c r="C868" s="172" t="s">
        <v>59</v>
      </c>
      <c r="D868" s="163"/>
      <c r="E868" s="154">
        <v>0</v>
      </c>
      <c r="F868" s="117">
        <f>IF(E866&lt;6,"",((E866-6)/12)*(G866/E866))</f>
        <v>0</v>
      </c>
      <c r="G868" s="97">
        <f>F868</f>
        <v>0</v>
      </c>
      <c r="H868" s="164"/>
      <c r="I868" s="101" t="s">
        <v>520</v>
      </c>
      <c r="J868" s="101" t="str">
        <f>VLOOKUP(I868,Presupuesto!$B$11:$C$565,2,0)</f>
        <v>DECIMOCUARTO MES</v>
      </c>
      <c r="K868" s="98" t="str">
        <f t="shared" si="28"/>
        <v>Posgrado</v>
      </c>
      <c r="L868" s="98" t="s">
        <v>395</v>
      </c>
    </row>
    <row r="869" spans="3:12" ht="15.75" thickBot="1">
      <c r="C869" s="137" t="s">
        <v>487</v>
      </c>
      <c r="D869" s="199"/>
      <c r="E869" s="152">
        <v>12</v>
      </c>
      <c r="F869" s="298">
        <f>HLOOKUP($C869,$BZ$2:$CM$3,2,0)</f>
        <v>29777.99</v>
      </c>
      <c r="G869" s="113">
        <f>D869*E869*F869</f>
        <v>0</v>
      </c>
      <c r="H869" s="166"/>
      <c r="I869" s="114" t="s">
        <v>497</v>
      </c>
      <c r="J869" s="114" t="str">
        <f>VLOOKUP(I869,Presupuesto!$B$11:$C$565,2,0)</f>
        <v>SUELDOS Y SALARIOS PERMANENTES</v>
      </c>
      <c r="K869" s="98" t="str">
        <f t="shared" si="28"/>
        <v>Posgrado</v>
      </c>
      <c r="L869" s="98" t="s">
        <v>395</v>
      </c>
    </row>
    <row r="870" spans="3:12">
      <c r="C870" s="171" t="s">
        <v>58</v>
      </c>
      <c r="D870" s="163"/>
      <c r="E870" s="154">
        <v>0</v>
      </c>
      <c r="F870" s="100">
        <f>IF(E869=0,"",(G869/E869)/12*E869)</f>
        <v>0</v>
      </c>
      <c r="G870" s="97">
        <f>F870</f>
        <v>0</v>
      </c>
      <c r="H870" s="164"/>
      <c r="I870" s="116" t="s">
        <v>517</v>
      </c>
      <c r="J870" s="116" t="str">
        <f>VLOOKUP(I870,Presupuesto!$B$11:$C$565,2,0)</f>
        <v>AGUINALDO Y DECIMO CUARTO MES</v>
      </c>
      <c r="K870" s="98" t="str">
        <f t="shared" si="28"/>
        <v>Posgrado</v>
      </c>
      <c r="L870" s="98" t="s">
        <v>395</v>
      </c>
    </row>
    <row r="871" spans="3:12" ht="15.75" thickBot="1">
      <c r="C871" s="172" t="s">
        <v>59</v>
      </c>
      <c r="D871" s="163"/>
      <c r="E871" s="154">
        <v>0</v>
      </c>
      <c r="F871" s="117">
        <f>IF(E869&lt;6,"",((E869-6)/12)*(G869/E869))</f>
        <v>0</v>
      </c>
      <c r="G871" s="97">
        <f>F871</f>
        <v>0</v>
      </c>
      <c r="H871" s="164"/>
      <c r="I871" s="101" t="s">
        <v>520</v>
      </c>
      <c r="J871" s="101" t="str">
        <f>VLOOKUP(I871,Presupuesto!$B$11:$C$565,2,0)</f>
        <v>DECIMOCUARTO MES</v>
      </c>
      <c r="K871" s="98" t="str">
        <f t="shared" si="28"/>
        <v>Posgrado</v>
      </c>
      <c r="L871" s="98" t="s">
        <v>395</v>
      </c>
    </row>
    <row r="872" spans="3:12" ht="15.75" thickBot="1">
      <c r="C872" s="137" t="s">
        <v>488</v>
      </c>
      <c r="D872" s="199"/>
      <c r="E872" s="152">
        <v>12</v>
      </c>
      <c r="F872" s="298">
        <f>HLOOKUP($C872,$BZ$2:$CM$3,2,0)</f>
        <v>27792.79</v>
      </c>
      <c r="G872" s="113">
        <f>D872*E872*F872</f>
        <v>0</v>
      </c>
      <c r="H872" s="166"/>
      <c r="I872" s="114" t="s">
        <v>497</v>
      </c>
      <c r="J872" s="114" t="str">
        <f>VLOOKUP(I872,Presupuesto!$B$11:$C$565,2,0)</f>
        <v>SUELDOS Y SALARIOS PERMANENTES</v>
      </c>
      <c r="K872" s="98" t="str">
        <f t="shared" si="28"/>
        <v>Posgrado</v>
      </c>
      <c r="L872" s="98" t="s">
        <v>395</v>
      </c>
    </row>
    <row r="873" spans="3:12">
      <c r="C873" s="171" t="s">
        <v>58</v>
      </c>
      <c r="D873" s="163"/>
      <c r="E873" s="154">
        <v>0</v>
      </c>
      <c r="F873" s="100">
        <f>IF(E872=0,"",(G872/E872)/12*E872)</f>
        <v>0</v>
      </c>
      <c r="G873" s="97">
        <f>F873</f>
        <v>0</v>
      </c>
      <c r="H873" s="164"/>
      <c r="I873" s="116" t="s">
        <v>517</v>
      </c>
      <c r="J873" s="116" t="str">
        <f>VLOOKUP(I873,Presupuesto!$B$11:$C$565,2,0)</f>
        <v>AGUINALDO Y DECIMO CUARTO MES</v>
      </c>
      <c r="K873" s="98" t="str">
        <f t="shared" si="28"/>
        <v>Posgrado</v>
      </c>
      <c r="L873" s="98" t="s">
        <v>395</v>
      </c>
    </row>
    <row r="874" spans="3:12" ht="15.75" thickBot="1">
      <c r="C874" s="172" t="s">
        <v>59</v>
      </c>
      <c r="D874" s="163"/>
      <c r="E874" s="154">
        <v>0</v>
      </c>
      <c r="F874" s="117">
        <f>IF(E872&lt;6,"",((E872-6)/12)*(G872/E872))</f>
        <v>0</v>
      </c>
      <c r="G874" s="97">
        <f>F874</f>
        <v>0</v>
      </c>
      <c r="H874" s="164"/>
      <c r="I874" s="101" t="s">
        <v>520</v>
      </c>
      <c r="J874" s="101" t="str">
        <f>VLOOKUP(I874,Presupuesto!$B$11:$C$565,2,0)</f>
        <v>DECIMOCUARTO MES</v>
      </c>
      <c r="K874" s="98" t="str">
        <f t="shared" si="28"/>
        <v>Posgrado</v>
      </c>
      <c r="L874" s="98" t="s">
        <v>395</v>
      </c>
    </row>
    <row r="875" spans="3:12" ht="15.75" thickBot="1">
      <c r="C875" s="137" t="s">
        <v>489</v>
      </c>
      <c r="D875" s="199"/>
      <c r="E875" s="152">
        <v>12</v>
      </c>
      <c r="F875" s="298">
        <f>HLOOKUP($C875,$BZ$2:$CM$3,2,0)</f>
        <v>18859.39</v>
      </c>
      <c r="G875" s="113">
        <f>D875*E875*F875</f>
        <v>0</v>
      </c>
      <c r="H875" s="166"/>
      <c r="I875" s="114" t="s">
        <v>497</v>
      </c>
      <c r="J875" s="114" t="str">
        <f>VLOOKUP(I875,Presupuesto!$B$11:$C$565,2,0)</f>
        <v>SUELDOS Y SALARIOS PERMANENTES</v>
      </c>
      <c r="K875" s="98" t="str">
        <f t="shared" si="28"/>
        <v>Posgrado</v>
      </c>
      <c r="L875" s="98" t="s">
        <v>395</v>
      </c>
    </row>
    <row r="876" spans="3:12">
      <c r="C876" s="171" t="s">
        <v>58</v>
      </c>
      <c r="D876" s="163"/>
      <c r="E876" s="154">
        <v>0</v>
      </c>
      <c r="F876" s="100">
        <f>IF(E875=0,"",(G875/E875)/12*E875)</f>
        <v>0</v>
      </c>
      <c r="G876" s="97">
        <f>F876</f>
        <v>0</v>
      </c>
      <c r="H876" s="164"/>
      <c r="I876" s="116" t="s">
        <v>517</v>
      </c>
      <c r="J876" s="116" t="str">
        <f>VLOOKUP(I876,Presupuesto!$B$11:$C$565,2,0)</f>
        <v>AGUINALDO Y DECIMO CUARTO MES</v>
      </c>
      <c r="K876" s="98" t="str">
        <f t="shared" si="28"/>
        <v>Posgrado</v>
      </c>
      <c r="L876" s="98" t="s">
        <v>395</v>
      </c>
    </row>
    <row r="877" spans="3:12" ht="15.75" thickBot="1">
      <c r="C877" s="172" t="s">
        <v>59</v>
      </c>
      <c r="D877" s="163"/>
      <c r="E877" s="154">
        <v>0</v>
      </c>
      <c r="F877" s="117">
        <f>IF(E875&lt;6,"",((E875-6)/12)*(G875/E875))</f>
        <v>0</v>
      </c>
      <c r="G877" s="97">
        <f>F877</f>
        <v>0</v>
      </c>
      <c r="H877" s="164"/>
      <c r="I877" s="101" t="s">
        <v>520</v>
      </c>
      <c r="J877" s="101" t="str">
        <f>VLOOKUP(I877,Presupuesto!$B$11:$C$565,2,0)</f>
        <v>DECIMOCUARTO MES</v>
      </c>
      <c r="K877" s="98" t="str">
        <f t="shared" si="28"/>
        <v>Posgrado</v>
      </c>
      <c r="L877" s="98" t="s">
        <v>395</v>
      </c>
    </row>
    <row r="878" spans="3:12" ht="15.75" thickBot="1">
      <c r="C878" s="137" t="s">
        <v>490</v>
      </c>
      <c r="D878" s="199"/>
      <c r="E878" s="152">
        <v>12</v>
      </c>
      <c r="F878" s="298">
        <f>HLOOKUP($C878,$BZ$2:$CM$3,2,0)</f>
        <v>17866.8</v>
      </c>
      <c r="G878" s="113">
        <f>D878*E878*F878</f>
        <v>0</v>
      </c>
      <c r="H878" s="166"/>
      <c r="I878" s="114" t="s">
        <v>497</v>
      </c>
      <c r="J878" s="114" t="str">
        <f>VLOOKUP(I878,Presupuesto!$B$11:$C$565,2,0)</f>
        <v>SUELDOS Y SALARIOS PERMANENTES</v>
      </c>
      <c r="K878" s="98" t="str">
        <f t="shared" si="28"/>
        <v>Posgrado</v>
      </c>
      <c r="L878" s="98" t="s">
        <v>395</v>
      </c>
    </row>
    <row r="879" spans="3:12">
      <c r="C879" s="171" t="s">
        <v>58</v>
      </c>
      <c r="D879" s="163"/>
      <c r="E879" s="154">
        <v>0</v>
      </c>
      <c r="F879" s="100">
        <f>IF(E878=0,"",(G878/E878)/12*E878)</f>
        <v>0</v>
      </c>
      <c r="G879" s="97">
        <f>F879</f>
        <v>0</v>
      </c>
      <c r="H879" s="164"/>
      <c r="I879" s="116" t="s">
        <v>517</v>
      </c>
      <c r="J879" s="116" t="str">
        <f>VLOOKUP(I879,Presupuesto!$B$11:$C$565,2,0)</f>
        <v>AGUINALDO Y DECIMO CUARTO MES</v>
      </c>
      <c r="K879" s="98" t="str">
        <f t="shared" si="28"/>
        <v>Posgrado</v>
      </c>
      <c r="L879" s="98" t="s">
        <v>395</v>
      </c>
    </row>
    <row r="880" spans="3:12" ht="15.75" thickBot="1">
      <c r="C880" s="172" t="s">
        <v>59</v>
      </c>
      <c r="D880" s="163"/>
      <c r="E880" s="154">
        <v>0</v>
      </c>
      <c r="F880" s="117">
        <f>IF(E878&lt;6,"",((E878-6)/12)*(G878/E878))</f>
        <v>0</v>
      </c>
      <c r="G880" s="97">
        <f>F880</f>
        <v>0</v>
      </c>
      <c r="H880" s="164"/>
      <c r="I880" s="101" t="s">
        <v>520</v>
      </c>
      <c r="J880" s="101" t="str">
        <f>VLOOKUP(I880,Presupuesto!$B$11:$C$565,2,0)</f>
        <v>DECIMOCUARTO MES</v>
      </c>
      <c r="K880" s="98" t="str">
        <f t="shared" si="28"/>
        <v>Posgrado</v>
      </c>
      <c r="L880" s="98" t="s">
        <v>395</v>
      </c>
    </row>
    <row r="881" spans="3:12" ht="15.75" thickBot="1">
      <c r="C881" s="137" t="s">
        <v>491</v>
      </c>
      <c r="D881" s="199"/>
      <c r="E881" s="152">
        <v>12</v>
      </c>
      <c r="F881" s="298">
        <f>HLOOKUP($C881,$BZ$2:$CM$3,2,0)</f>
        <v>13896.4</v>
      </c>
      <c r="G881" s="113">
        <f>D881*E881*F881</f>
        <v>0</v>
      </c>
      <c r="H881" s="166"/>
      <c r="I881" s="114" t="s">
        <v>497</v>
      </c>
      <c r="J881" s="114" t="str">
        <f>VLOOKUP(I881,Presupuesto!$B$11:$C$565,2,0)</f>
        <v>SUELDOS Y SALARIOS PERMANENTES</v>
      </c>
      <c r="K881" s="98" t="str">
        <f t="shared" si="28"/>
        <v>Posgrado</v>
      </c>
      <c r="L881" s="98" t="s">
        <v>395</v>
      </c>
    </row>
    <row r="882" spans="3:12">
      <c r="C882" s="171" t="s">
        <v>58</v>
      </c>
      <c r="D882" s="163"/>
      <c r="E882" s="154">
        <v>0</v>
      </c>
      <c r="F882" s="100">
        <f>IF(E881=0,"",(G881/E881)/12*E881)</f>
        <v>0</v>
      </c>
      <c r="G882" s="97">
        <f>F882</f>
        <v>0</v>
      </c>
      <c r="H882" s="164"/>
      <c r="I882" s="116" t="s">
        <v>517</v>
      </c>
      <c r="J882" s="116" t="str">
        <f>VLOOKUP(I882,Presupuesto!$B$11:$C$565,2,0)</f>
        <v>AGUINALDO Y DECIMO CUARTO MES</v>
      </c>
      <c r="K882" s="98" t="str">
        <f t="shared" si="28"/>
        <v>Posgrado</v>
      </c>
      <c r="L882" s="98" t="s">
        <v>395</v>
      </c>
    </row>
    <row r="883" spans="3:12" ht="15.75" thickBot="1">
      <c r="C883" s="172" t="s">
        <v>59</v>
      </c>
      <c r="D883" s="163"/>
      <c r="E883" s="154">
        <v>0</v>
      </c>
      <c r="F883" s="117">
        <f>IF(E881&lt;6,"",((E881-6)/12)*(G881/E881))</f>
        <v>0</v>
      </c>
      <c r="G883" s="97">
        <f>F883</f>
        <v>0</v>
      </c>
      <c r="H883" s="164"/>
      <c r="I883" s="101" t="s">
        <v>520</v>
      </c>
      <c r="J883" s="101" t="str">
        <f>VLOOKUP(I883,Presupuesto!$B$11:$C$565,2,0)</f>
        <v>DECIMOCUARTO MES</v>
      </c>
      <c r="K883" s="98" t="str">
        <f t="shared" si="28"/>
        <v>Posgrado</v>
      </c>
      <c r="L883" s="98" t="s">
        <v>395</v>
      </c>
    </row>
    <row r="884" spans="3:12" ht="15.75" thickBot="1">
      <c r="C884" s="137" t="s">
        <v>492</v>
      </c>
      <c r="D884" s="199"/>
      <c r="E884" s="152">
        <v>12</v>
      </c>
      <c r="F884" s="298">
        <f>HLOOKUP($C884,$BZ$2:$CM$3,2,0)</f>
        <v>15004.09</v>
      </c>
      <c r="G884" s="113">
        <f>D884*E884*F884</f>
        <v>0</v>
      </c>
      <c r="H884" s="166"/>
      <c r="I884" s="114" t="s">
        <v>497</v>
      </c>
      <c r="J884" s="114" t="str">
        <f>VLOOKUP(I884,Presupuesto!$B$11:$C$565,2,0)</f>
        <v>SUELDOS Y SALARIOS PERMANENTES</v>
      </c>
      <c r="K884" s="98" t="str">
        <f t="shared" si="28"/>
        <v>Posgrado</v>
      </c>
      <c r="L884" s="98" t="s">
        <v>395</v>
      </c>
    </row>
    <row r="885" spans="3:12">
      <c r="C885" s="171" t="s">
        <v>58</v>
      </c>
      <c r="D885" s="163"/>
      <c r="E885" s="154">
        <v>0</v>
      </c>
      <c r="F885" s="100">
        <f>IF(E884=0,"",(G884/E884)/12*E884)</f>
        <v>0</v>
      </c>
      <c r="G885" s="97">
        <f>F885</f>
        <v>0</v>
      </c>
      <c r="H885" s="164"/>
      <c r="I885" s="116" t="s">
        <v>517</v>
      </c>
      <c r="J885" s="116" t="str">
        <f>VLOOKUP(I885,Presupuesto!$B$11:$C$565,2,0)</f>
        <v>AGUINALDO Y DECIMO CUARTO MES</v>
      </c>
      <c r="K885" s="98" t="str">
        <f t="shared" si="28"/>
        <v>Posgrado</v>
      </c>
      <c r="L885" s="98" t="s">
        <v>395</v>
      </c>
    </row>
    <row r="886" spans="3:12" ht="15.75" thickBot="1">
      <c r="C886" s="172" t="s">
        <v>59</v>
      </c>
      <c r="D886" s="163"/>
      <c r="E886" s="154">
        <v>0</v>
      </c>
      <c r="F886" s="117">
        <f>IF(E884&lt;6,"",((E884-6)/12)*(G884/E884))</f>
        <v>0</v>
      </c>
      <c r="G886" s="97">
        <f>F886</f>
        <v>0</v>
      </c>
      <c r="H886" s="164"/>
      <c r="I886" s="101" t="s">
        <v>520</v>
      </c>
      <c r="J886" s="101" t="str">
        <f>VLOOKUP(I886,Presupuesto!$B$11:$C$565,2,0)</f>
        <v>DECIMOCUARTO MES</v>
      </c>
      <c r="K886" s="98" t="str">
        <f t="shared" si="28"/>
        <v>Posgrado</v>
      </c>
      <c r="L886" s="98" t="s">
        <v>395</v>
      </c>
    </row>
    <row r="887" spans="3:12" ht="15.75" thickBot="1">
      <c r="C887" s="137" t="s">
        <v>493</v>
      </c>
      <c r="D887" s="199"/>
      <c r="E887" s="152">
        <v>12</v>
      </c>
      <c r="F887" s="298">
        <f>HLOOKUP($C887,$BZ$2:$CM$3,2,0)</f>
        <v>13238.9</v>
      </c>
      <c r="G887" s="113">
        <f>D887*E887*F887</f>
        <v>0</v>
      </c>
      <c r="H887" s="166"/>
      <c r="I887" s="114" t="s">
        <v>497</v>
      </c>
      <c r="J887" s="114" t="str">
        <f>VLOOKUP(I887,Presupuesto!$B$11:$C$565,2,0)</f>
        <v>SUELDOS Y SALARIOS PERMANENTES</v>
      </c>
      <c r="K887" s="98" t="str">
        <f t="shared" si="28"/>
        <v>Posgrado</v>
      </c>
      <c r="L887" s="98" t="s">
        <v>395</v>
      </c>
    </row>
    <row r="888" spans="3:12">
      <c r="C888" s="171" t="s">
        <v>58</v>
      </c>
      <c r="D888" s="163"/>
      <c r="E888" s="154">
        <v>0</v>
      </c>
      <c r="F888" s="100">
        <f>IF(E887=0,"",(G887/E887)/12*E887)</f>
        <v>0</v>
      </c>
      <c r="G888" s="97">
        <f>F888</f>
        <v>0</v>
      </c>
      <c r="H888" s="164"/>
      <c r="I888" s="116" t="s">
        <v>517</v>
      </c>
      <c r="J888" s="116" t="str">
        <f>VLOOKUP(I888,Presupuesto!$B$11:$C$565,2,0)</f>
        <v>AGUINALDO Y DECIMO CUARTO MES</v>
      </c>
      <c r="K888" s="98" t="str">
        <f t="shared" si="28"/>
        <v>Posgrado</v>
      </c>
      <c r="L888" s="98" t="s">
        <v>395</v>
      </c>
    </row>
    <row r="889" spans="3:12" ht="15.75" thickBot="1">
      <c r="C889" s="172" t="s">
        <v>59</v>
      </c>
      <c r="D889" s="163"/>
      <c r="E889" s="154">
        <v>0</v>
      </c>
      <c r="F889" s="117">
        <f>IF(E887&lt;6,"",((E887-6)/12)*(G887/E887))</f>
        <v>0</v>
      </c>
      <c r="G889" s="97">
        <f>F889</f>
        <v>0</v>
      </c>
      <c r="H889" s="164"/>
      <c r="I889" s="101" t="s">
        <v>520</v>
      </c>
      <c r="J889" s="101" t="str">
        <f>VLOOKUP(I889,Presupuesto!$B$11:$C$565,2,0)</f>
        <v>DECIMOCUARTO MES</v>
      </c>
      <c r="K889" s="98" t="str">
        <f t="shared" si="28"/>
        <v>Posgrado</v>
      </c>
      <c r="L889" s="98" t="s">
        <v>395</v>
      </c>
    </row>
    <row r="890" spans="3:12" ht="15.75" thickBot="1">
      <c r="C890" s="137" t="s">
        <v>494</v>
      </c>
      <c r="D890" s="199"/>
      <c r="E890" s="152">
        <v>12</v>
      </c>
      <c r="F890" s="298">
        <f>HLOOKUP($C890,$BZ$2:$CM$3,2,0)</f>
        <v>12356.31</v>
      </c>
      <c r="G890" s="113">
        <f>D890*E890*F890</f>
        <v>0</v>
      </c>
      <c r="H890" s="166"/>
      <c r="I890" s="114" t="s">
        <v>497</v>
      </c>
      <c r="J890" s="114" t="str">
        <f>VLOOKUP(I890,Presupuesto!$B$11:$C$565,2,0)</f>
        <v>SUELDOS Y SALARIOS PERMANENTES</v>
      </c>
      <c r="K890" s="98" t="str">
        <f t="shared" ref="K890:K907" si="29">$K$857</f>
        <v>Posgrado</v>
      </c>
      <c r="L890" s="98" t="s">
        <v>395</v>
      </c>
    </row>
    <row r="891" spans="3:12">
      <c r="C891" s="171" t="s">
        <v>58</v>
      </c>
      <c r="D891" s="163"/>
      <c r="E891" s="154">
        <v>0</v>
      </c>
      <c r="F891" s="100">
        <f>IF(E890=0,"",(G890/E890)/12*E890)</f>
        <v>0</v>
      </c>
      <c r="G891" s="97">
        <f>F891</f>
        <v>0</v>
      </c>
      <c r="H891" s="164"/>
      <c r="I891" s="116" t="s">
        <v>517</v>
      </c>
      <c r="J891" s="116" t="str">
        <f>VLOOKUP(I891,Presupuesto!$B$11:$C$565,2,0)</f>
        <v>AGUINALDO Y DECIMO CUARTO MES</v>
      </c>
      <c r="K891" s="98" t="str">
        <f t="shared" si="29"/>
        <v>Posgrado</v>
      </c>
      <c r="L891" s="98" t="s">
        <v>395</v>
      </c>
    </row>
    <row r="892" spans="3:12" ht="15.75" thickBot="1">
      <c r="C892" s="172" t="s">
        <v>59</v>
      </c>
      <c r="D892" s="163"/>
      <c r="E892" s="154">
        <v>0</v>
      </c>
      <c r="F892" s="117">
        <f>IF(E890&lt;6,"",((E890-6)/12)*(G890/E890))</f>
        <v>0</v>
      </c>
      <c r="G892" s="97">
        <f>F892</f>
        <v>0</v>
      </c>
      <c r="H892" s="164"/>
      <c r="I892" s="101" t="s">
        <v>520</v>
      </c>
      <c r="J892" s="101" t="str">
        <f>VLOOKUP(I892,Presupuesto!$B$11:$C$565,2,0)</f>
        <v>DECIMOCUARTO MES</v>
      </c>
      <c r="K892" s="98" t="str">
        <f t="shared" si="29"/>
        <v>Posgrado</v>
      </c>
      <c r="L892" s="98" t="s">
        <v>395</v>
      </c>
    </row>
    <row r="893" spans="3:12" ht="15.75" thickBot="1">
      <c r="C893" s="137" t="s">
        <v>495</v>
      </c>
      <c r="D893" s="199"/>
      <c r="E893" s="152">
        <v>12</v>
      </c>
      <c r="F893" s="298">
        <f>HLOOKUP($C893,$BZ$2:$CM$3,2,0)</f>
        <v>463.22</v>
      </c>
      <c r="G893" s="113">
        <f>D893*E893*F893</f>
        <v>0</v>
      </c>
      <c r="H893" s="166"/>
      <c r="I893" s="114" t="s">
        <v>497</v>
      </c>
      <c r="J893" s="114" t="str">
        <f>VLOOKUP(I893,Presupuesto!$B$11:$C$565,2,0)</f>
        <v>SUELDOS Y SALARIOS PERMANENTES</v>
      </c>
      <c r="K893" s="98" t="str">
        <f t="shared" si="29"/>
        <v>Posgrado</v>
      </c>
      <c r="L893" s="98" t="s">
        <v>395</v>
      </c>
    </row>
    <row r="894" spans="3:12">
      <c r="C894" s="171" t="s">
        <v>58</v>
      </c>
      <c r="D894" s="163"/>
      <c r="E894" s="154">
        <v>0</v>
      </c>
      <c r="F894" s="100">
        <f>IF(E893=0,"",(G893/E893)/12*E893)</f>
        <v>0</v>
      </c>
      <c r="G894" s="97">
        <f>F894</f>
        <v>0</v>
      </c>
      <c r="H894" s="164"/>
      <c r="I894" s="116" t="s">
        <v>517</v>
      </c>
      <c r="J894" s="116" t="str">
        <f>VLOOKUP(I894,Presupuesto!$B$11:$C$565,2,0)</f>
        <v>AGUINALDO Y DECIMO CUARTO MES</v>
      </c>
      <c r="K894" s="98" t="str">
        <f t="shared" si="29"/>
        <v>Posgrado</v>
      </c>
      <c r="L894" s="98" t="s">
        <v>395</v>
      </c>
    </row>
    <row r="895" spans="3:12" ht="15.75" thickBot="1">
      <c r="C895" s="172" t="s">
        <v>59</v>
      </c>
      <c r="D895" s="163"/>
      <c r="E895" s="154">
        <v>0</v>
      </c>
      <c r="F895" s="117">
        <f>IF(E893&lt;6,"",((E893-6)/12)*(G893/E893))</f>
        <v>0</v>
      </c>
      <c r="G895" s="97">
        <f>F895</f>
        <v>0</v>
      </c>
      <c r="H895" s="164"/>
      <c r="I895" s="101" t="s">
        <v>520</v>
      </c>
      <c r="J895" s="101" t="str">
        <f>VLOOKUP(I895,Presupuesto!$B$11:$C$565,2,0)</f>
        <v>DECIMOCUARTO MES</v>
      </c>
      <c r="K895" s="98" t="str">
        <f t="shared" si="29"/>
        <v>Posgrado</v>
      </c>
      <c r="L895" s="98" t="s">
        <v>395</v>
      </c>
    </row>
    <row r="896" spans="3:12" ht="15.75" thickBot="1">
      <c r="C896" s="137" t="s">
        <v>496</v>
      </c>
      <c r="D896" s="199"/>
      <c r="E896" s="152">
        <v>12</v>
      </c>
      <c r="F896" s="298">
        <f>HLOOKUP($C896,$BZ$2:$CM$3,2,0)</f>
        <v>2007.3</v>
      </c>
      <c r="G896" s="113">
        <f>D896*E896*F896</f>
        <v>0</v>
      </c>
      <c r="H896" s="166"/>
      <c r="I896" s="114" t="s">
        <v>497</v>
      </c>
      <c r="J896" s="114" t="str">
        <f>VLOOKUP(I896,Presupuesto!$B$11:$C$565,2,0)</f>
        <v>SUELDOS Y SALARIOS PERMANENTES</v>
      </c>
      <c r="K896" s="98" t="str">
        <f t="shared" si="29"/>
        <v>Posgrado</v>
      </c>
      <c r="L896" s="98" t="s">
        <v>395</v>
      </c>
    </row>
    <row r="897" spans="3:12">
      <c r="C897" s="171" t="s">
        <v>58</v>
      </c>
      <c r="D897" s="163"/>
      <c r="E897" s="154">
        <v>0</v>
      </c>
      <c r="F897" s="100">
        <f>IF(E896=0,"",(G896/E896)/12*E896)</f>
        <v>0</v>
      </c>
      <c r="G897" s="97">
        <f>F897</f>
        <v>0</v>
      </c>
      <c r="H897" s="164"/>
      <c r="I897" s="116" t="s">
        <v>517</v>
      </c>
      <c r="J897" s="116" t="str">
        <f>VLOOKUP(I897,Presupuesto!$B$11:$C$565,2,0)</f>
        <v>AGUINALDO Y DECIMO CUARTO MES</v>
      </c>
      <c r="K897" s="98" t="str">
        <f t="shared" si="29"/>
        <v>Posgrado</v>
      </c>
      <c r="L897" s="98" t="s">
        <v>395</v>
      </c>
    </row>
    <row r="898" spans="3:12" ht="15.75" thickBot="1">
      <c r="C898" s="172" t="s">
        <v>59</v>
      </c>
      <c r="D898" s="163"/>
      <c r="E898" s="154">
        <v>0</v>
      </c>
      <c r="F898" s="117">
        <f>IF(E896&lt;6,"",((E896-6)/12)*(G896/E896))</f>
        <v>0</v>
      </c>
      <c r="G898" s="97">
        <f>F898</f>
        <v>0</v>
      </c>
      <c r="H898" s="164"/>
      <c r="I898" s="101" t="s">
        <v>520</v>
      </c>
      <c r="J898" s="101" t="str">
        <f>VLOOKUP(I898,Presupuesto!$B$11:$C$565,2,0)</f>
        <v>DECIMOCUARTO MES</v>
      </c>
      <c r="K898" s="98" t="str">
        <f t="shared" si="29"/>
        <v>Posgrado</v>
      </c>
      <c r="L898" s="98" t="s">
        <v>395</v>
      </c>
    </row>
    <row r="899" spans="3:12" ht="15.75" thickBot="1">
      <c r="C899" s="140" t="s">
        <v>83</v>
      </c>
      <c r="D899" s="199"/>
      <c r="E899" s="152">
        <v>12</v>
      </c>
      <c r="F899" s="139">
        <v>30000</v>
      </c>
      <c r="G899" s="113">
        <f>D899*E899*F899</f>
        <v>0</v>
      </c>
      <c r="H899" s="166"/>
      <c r="I899" s="114" t="s">
        <v>565</v>
      </c>
      <c r="J899" s="114" t="str">
        <f>VLOOKUP(I899,Presupuesto!$B$11:$C$565,2,0)</f>
        <v>CONTRATOS ESPECIALES</v>
      </c>
      <c r="K899" s="98" t="str">
        <f t="shared" si="29"/>
        <v>Posgrado</v>
      </c>
      <c r="L899" s="98" t="s">
        <v>395</v>
      </c>
    </row>
    <row r="900" spans="3:12">
      <c r="C900" s="171" t="s">
        <v>58</v>
      </c>
      <c r="D900" s="163"/>
      <c r="E900" s="154">
        <v>0</v>
      </c>
      <c r="F900" s="117">
        <f>IF(E899=0,"",(G899/E899)/12*E899)</f>
        <v>0</v>
      </c>
      <c r="G900" s="97">
        <f>F900</f>
        <v>0</v>
      </c>
      <c r="H900" s="164"/>
      <c r="I900" s="101" t="s">
        <v>565</v>
      </c>
      <c r="J900" s="101" t="str">
        <f>VLOOKUP(I900,Presupuesto!$B$11:$C$565,2,0)</f>
        <v>CONTRATOS ESPECIALES</v>
      </c>
      <c r="K900" s="98" t="str">
        <f t="shared" si="29"/>
        <v>Posgrado</v>
      </c>
      <c r="L900" s="98" t="s">
        <v>394</v>
      </c>
    </row>
    <row r="901" spans="3:12" ht="15.75" thickBot="1">
      <c r="C901" s="172" t="s">
        <v>59</v>
      </c>
      <c r="D901" s="163"/>
      <c r="E901" s="154">
        <v>0</v>
      </c>
      <c r="F901" s="100">
        <f>IF(E899&lt;6,"",((E899-6)/12)*(G899/E899))</f>
        <v>0</v>
      </c>
      <c r="G901" s="97">
        <f>F901</f>
        <v>0</v>
      </c>
      <c r="H901" s="164"/>
      <c r="I901" s="101" t="s">
        <v>565</v>
      </c>
      <c r="J901" s="101" t="str">
        <f>VLOOKUP(I901,Presupuesto!$B$11:$C$565,2,0)</f>
        <v>CONTRATOS ESPECIALES</v>
      </c>
      <c r="K901" s="98" t="str">
        <f t="shared" si="29"/>
        <v>Posgrado</v>
      </c>
      <c r="L901" s="98" t="s">
        <v>399</v>
      </c>
    </row>
    <row r="902" spans="3:12" ht="15.75" thickBot="1">
      <c r="C902" s="140" t="s">
        <v>60</v>
      </c>
      <c r="D902" s="199"/>
      <c r="E902" s="152">
        <v>12</v>
      </c>
      <c r="F902" s="118">
        <v>30000</v>
      </c>
      <c r="G902" s="113">
        <f>D902*E902*F902</f>
        <v>0</v>
      </c>
      <c r="H902" s="166"/>
      <c r="I902" s="114" t="s">
        <v>706</v>
      </c>
      <c r="J902" s="114" t="str">
        <f>VLOOKUP(I902,Presupuesto!$B$11:$C$565,2,0)</f>
        <v>OTROS SERVICIOS TECNICOS Y PROFESIONALES</v>
      </c>
      <c r="K902" s="98" t="str">
        <f t="shared" si="29"/>
        <v>Posgrado</v>
      </c>
      <c r="L902" s="98" t="s">
        <v>394</v>
      </c>
    </row>
    <row r="903" spans="3:12">
      <c r="C903" s="171" t="s">
        <v>58</v>
      </c>
      <c r="D903" s="163"/>
      <c r="E903" s="154">
        <v>0</v>
      </c>
      <c r="F903" s="100">
        <v>0</v>
      </c>
      <c r="G903" s="97">
        <f>F903</f>
        <v>0</v>
      </c>
      <c r="H903" s="164"/>
      <c r="I903" s="101" t="s">
        <v>706</v>
      </c>
      <c r="J903" s="101" t="str">
        <f>VLOOKUP(I903,Presupuesto!$B$11:$C$565,2,0)</f>
        <v>OTROS SERVICIOS TECNICOS Y PROFESIONALES</v>
      </c>
      <c r="K903" s="98" t="str">
        <f t="shared" si="29"/>
        <v>Posgrado</v>
      </c>
      <c r="L903" s="98" t="s">
        <v>394</v>
      </c>
    </row>
    <row r="904" spans="3:12" ht="15.75" thickBot="1">
      <c r="C904" s="172" t="s">
        <v>59</v>
      </c>
      <c r="D904" s="163"/>
      <c r="E904" s="154">
        <v>0</v>
      </c>
      <c r="F904" s="100">
        <v>0</v>
      </c>
      <c r="G904" s="97">
        <f>F904</f>
        <v>0</v>
      </c>
      <c r="H904" s="164"/>
      <c r="I904" s="101" t="s">
        <v>706</v>
      </c>
      <c r="J904" s="101" t="str">
        <f>VLOOKUP(I904,Presupuesto!$B$11:$C$565,2,0)</f>
        <v>OTROS SERVICIOS TECNICOS Y PROFESIONALES</v>
      </c>
      <c r="K904" s="98" t="str">
        <f t="shared" si="29"/>
        <v>Posgrado</v>
      </c>
      <c r="L904" s="98" t="s">
        <v>394</v>
      </c>
    </row>
    <row r="905" spans="3:12" ht="15.75" thickBot="1">
      <c r="C905" s="140" t="s">
        <v>61</v>
      </c>
      <c r="D905" s="199"/>
      <c r="E905" s="152">
        <v>12</v>
      </c>
      <c r="F905" s="118">
        <v>30000</v>
      </c>
      <c r="G905" s="113">
        <f>D905*E905*F905</f>
        <v>0</v>
      </c>
      <c r="H905" s="166"/>
      <c r="I905" s="114" t="s">
        <v>497</v>
      </c>
      <c r="J905" s="114" t="str">
        <f>VLOOKUP(I905,Presupuesto!$B$11:$C$565,2,0)</f>
        <v>SUELDOS Y SALARIOS PERMANENTES</v>
      </c>
      <c r="K905" s="98" t="str">
        <f t="shared" si="29"/>
        <v>Posgrado</v>
      </c>
      <c r="L905" s="98" t="s">
        <v>394</v>
      </c>
    </row>
    <row r="906" spans="3:12">
      <c r="C906" s="171" t="s">
        <v>58</v>
      </c>
      <c r="D906" s="169"/>
      <c r="E906" s="131">
        <v>0</v>
      </c>
      <c r="F906" s="119">
        <f>IF(E905=0,"",(G905/E905)/12*E905)</f>
        <v>0</v>
      </c>
      <c r="G906" s="120">
        <f>F906</f>
        <v>0</v>
      </c>
      <c r="H906" s="164"/>
      <c r="I906" s="101" t="s">
        <v>517</v>
      </c>
      <c r="J906" s="101" t="str">
        <f>VLOOKUP(I906,Presupuesto!$B$11:$C$565,2,0)</f>
        <v>AGUINALDO Y DECIMO CUARTO MES</v>
      </c>
      <c r="K906" s="98" t="str">
        <f t="shared" si="29"/>
        <v>Posgrado</v>
      </c>
      <c r="L906" s="98" t="s">
        <v>394</v>
      </c>
    </row>
    <row r="907" spans="3:12" ht="15.75" thickBot="1">
      <c r="C907" s="173" t="s">
        <v>59</v>
      </c>
      <c r="D907" s="162"/>
      <c r="E907" s="132">
        <v>0</v>
      </c>
      <c r="F907" s="105">
        <f>IF(E905&lt;6,"",((E905-6)/12)*(G905/E905))</f>
        <v>0</v>
      </c>
      <c r="G907" s="105">
        <f>F907</f>
        <v>0</v>
      </c>
      <c r="H907" s="162"/>
      <c r="I907" s="106" t="s">
        <v>520</v>
      </c>
      <c r="J907" s="124" t="str">
        <f>VLOOKUP(I907,Presupuesto!$B$11:$C$565,2,0)</f>
        <v>DECIMOCUARTO MES</v>
      </c>
      <c r="K907" s="106" t="str">
        <f t="shared" si="29"/>
        <v>Posgrado</v>
      </c>
      <c r="L907" s="124" t="s">
        <v>394</v>
      </c>
    </row>
    <row r="909" spans="3:12" ht="15.75" thickBot="1"/>
    <row r="910" spans="3:12" ht="15.75" thickBot="1">
      <c r="C910" s="69" t="s">
        <v>43</v>
      </c>
      <c r="D910" s="30">
        <f>SUM(G917:G967)</f>
        <v>0</v>
      </c>
      <c r="E910" s="93"/>
      <c r="F910" s="93"/>
      <c r="G910" s="93"/>
      <c r="H910" s="76"/>
      <c r="I910" s="76"/>
      <c r="J910" s="76"/>
    </row>
    <row r="911" spans="3:12">
      <c r="D911" s="31"/>
      <c r="E911" s="93"/>
      <c r="F911" s="93"/>
      <c r="G911" s="93"/>
      <c r="H911" s="76"/>
      <c r="I911" s="76"/>
      <c r="J911" s="76"/>
    </row>
    <row r="912" spans="3:12">
      <c r="D912" s="31"/>
      <c r="E912" s="93"/>
      <c r="F912" s="93"/>
      <c r="G912" s="93"/>
      <c r="H912" s="76"/>
      <c r="I912" s="76"/>
      <c r="J912" s="76"/>
    </row>
    <row r="913" spans="3:12" ht="15.75">
      <c r="C913" s="202" t="s">
        <v>392</v>
      </c>
      <c r="D913" s="351"/>
      <c r="E913" s="93"/>
      <c r="F913" s="93"/>
      <c r="G913" s="93"/>
      <c r="H913" s="76"/>
      <c r="I913" s="76"/>
      <c r="J913" s="76"/>
    </row>
    <row r="914" spans="3:12" ht="18.75">
      <c r="C914" s="208"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c r="C915" s="177"/>
      <c r="D915" s="31"/>
      <c r="E915" s="93"/>
      <c r="F915" s="93"/>
      <c r="G915" s="93"/>
      <c r="H915" s="76"/>
      <c r="I915" s="76"/>
      <c r="J915" s="76"/>
      <c r="K915" s="153"/>
    </row>
    <row r="916" spans="3:12" ht="30.75" thickBot="1">
      <c r="C916" s="134" t="s">
        <v>44</v>
      </c>
      <c r="D916" s="138" t="s">
        <v>55</v>
      </c>
      <c r="E916" s="170" t="s">
        <v>56</v>
      </c>
      <c r="F916" s="138" t="s">
        <v>57</v>
      </c>
      <c r="G916" s="135" t="s">
        <v>27</v>
      </c>
      <c r="H916" s="133" t="s">
        <v>131</v>
      </c>
      <c r="I916" s="136" t="s">
        <v>46</v>
      </c>
      <c r="J916" s="136" t="s">
        <v>132</v>
      </c>
      <c r="K916" s="136" t="s">
        <v>410</v>
      </c>
      <c r="L916" s="136" t="s">
        <v>411</v>
      </c>
    </row>
    <row r="917" spans="3:12" ht="15.75" thickBot="1">
      <c r="C917" s="137" t="s">
        <v>483</v>
      </c>
      <c r="D917" s="199"/>
      <c r="E917" s="152">
        <v>12</v>
      </c>
      <c r="F917" s="298">
        <f>HLOOKUP($C917,$BZ$2:$CM$3,2,0)</f>
        <v>43674.39</v>
      </c>
      <c r="G917" s="113">
        <f>D917*E917*F917</f>
        <v>0</v>
      </c>
      <c r="H917" s="166"/>
      <c r="I917" s="114" t="s">
        <v>497</v>
      </c>
      <c r="J917" s="114" t="str">
        <f>VLOOKUP(I917,Presupuesto!$B$11:$C$565,2,0)</f>
        <v>SUELDOS Y SALARIOS PERMANENTES</v>
      </c>
      <c r="K917" s="216" t="s">
        <v>1462</v>
      </c>
      <c r="L917" s="98" t="s">
        <v>394</v>
      </c>
    </row>
    <row r="918" spans="3:12">
      <c r="C918" s="171" t="s">
        <v>58</v>
      </c>
      <c r="D918" s="163"/>
      <c r="E918" s="154">
        <v>0</v>
      </c>
      <c r="F918" s="100">
        <f>IF(E917=0,"",(G917/E917)/12*E917)</f>
        <v>0</v>
      </c>
      <c r="G918" s="97">
        <f>F918</f>
        <v>0</v>
      </c>
      <c r="H918" s="164"/>
      <c r="I918" s="116" t="s">
        <v>517</v>
      </c>
      <c r="J918" s="116" t="str">
        <f>VLOOKUP(I918,Presupuesto!$B$11:$C$565,2,0)</f>
        <v>AGUINALDO Y DECIMO CUARTO MES</v>
      </c>
      <c r="K918" s="98" t="str">
        <f t="shared" ref="K918:K949" si="30">$K$917</f>
        <v>Desarrollo del Sistema de Educación Superior</v>
      </c>
      <c r="L918" s="98" t="s">
        <v>412</v>
      </c>
    </row>
    <row r="919" spans="3:12" ht="15.75" thickBot="1">
      <c r="C919" s="172" t="s">
        <v>59</v>
      </c>
      <c r="D919" s="163"/>
      <c r="E919" s="154">
        <v>0</v>
      </c>
      <c r="F919" s="117">
        <f>IF(E917&lt;6,"",((E917-6)/12)*(G917/E917))</f>
        <v>0</v>
      </c>
      <c r="G919" s="97">
        <f>F919</f>
        <v>0</v>
      </c>
      <c r="H919" s="164"/>
      <c r="I919" s="101" t="s">
        <v>520</v>
      </c>
      <c r="J919" s="101" t="str">
        <f>VLOOKUP(I919,Presupuesto!$B$11:$C$565,2,0)</f>
        <v>DECIMOCUARTO MES</v>
      </c>
      <c r="K919" s="98" t="str">
        <f t="shared" si="30"/>
        <v>Desarrollo del Sistema de Educación Superior</v>
      </c>
      <c r="L919" s="98" t="s">
        <v>395</v>
      </c>
    </row>
    <row r="920" spans="3:12" ht="15.75" thickBot="1">
      <c r="C920" s="137" t="s">
        <v>484</v>
      </c>
      <c r="D920" s="199"/>
      <c r="E920" s="152">
        <v>12</v>
      </c>
      <c r="F920" s="298">
        <f>HLOOKUP($C920,$BZ$2:$CM$3,2,0)</f>
        <v>39703.99</v>
      </c>
      <c r="G920" s="113">
        <f>D920*E920*F920</f>
        <v>0</v>
      </c>
      <c r="H920" s="166"/>
      <c r="I920" s="114" t="s">
        <v>497</v>
      </c>
      <c r="J920" s="114" t="str">
        <f>VLOOKUP(I920,Presupuesto!$B$11:$C$565,2,0)</f>
        <v>SUELDOS Y SALARIOS PERMANENTES</v>
      </c>
      <c r="K920" s="98" t="str">
        <f t="shared" si="30"/>
        <v>Desarrollo del Sistema de Educación Superior</v>
      </c>
      <c r="L920" s="98" t="s">
        <v>395</v>
      </c>
    </row>
    <row r="921" spans="3:12">
      <c r="C921" s="171" t="s">
        <v>58</v>
      </c>
      <c r="D921" s="163"/>
      <c r="E921" s="154">
        <v>0</v>
      </c>
      <c r="F921" s="100">
        <f>IF(E920=0,"",(G920/E920)/12*E920)</f>
        <v>0</v>
      </c>
      <c r="G921" s="97">
        <f>F921</f>
        <v>0</v>
      </c>
      <c r="H921" s="164"/>
      <c r="I921" s="116" t="s">
        <v>517</v>
      </c>
      <c r="J921" s="116" t="str">
        <f>VLOOKUP(I921,Presupuesto!$B$11:$C$565,2,0)</f>
        <v>AGUINALDO Y DECIMO CUARTO MES</v>
      </c>
      <c r="K921" s="98" t="str">
        <f t="shared" si="30"/>
        <v>Desarrollo del Sistema de Educación Superior</v>
      </c>
      <c r="L921" s="98" t="s">
        <v>395</v>
      </c>
    </row>
    <row r="922" spans="3:12" ht="15.75" thickBot="1">
      <c r="C922" s="172" t="s">
        <v>59</v>
      </c>
      <c r="D922" s="163"/>
      <c r="E922" s="154">
        <v>0</v>
      </c>
      <c r="F922" s="117">
        <f>IF(E920&lt;6,"",((E920-6)/12)*(G920/E920))</f>
        <v>0</v>
      </c>
      <c r="G922" s="97">
        <f>F922</f>
        <v>0</v>
      </c>
      <c r="H922" s="164"/>
      <c r="I922" s="101" t="s">
        <v>520</v>
      </c>
      <c r="J922" s="101" t="str">
        <f>VLOOKUP(I922,Presupuesto!$B$11:$C$565,2,0)</f>
        <v>DECIMOCUARTO MES</v>
      </c>
      <c r="K922" s="98" t="str">
        <f t="shared" si="30"/>
        <v>Desarrollo del Sistema de Educación Superior</v>
      </c>
      <c r="L922" s="98" t="s">
        <v>395</v>
      </c>
    </row>
    <row r="923" spans="3:12" ht="15.75" thickBot="1">
      <c r="C923" s="137" t="s">
        <v>485</v>
      </c>
      <c r="D923" s="199"/>
      <c r="E923" s="152">
        <v>12</v>
      </c>
      <c r="F923" s="298">
        <f>HLOOKUP($C923,$BZ$2:$CM$3,2,0)</f>
        <v>35733.589999999997</v>
      </c>
      <c r="G923" s="113">
        <f>D923*E923*F923</f>
        <v>0</v>
      </c>
      <c r="H923" s="166"/>
      <c r="I923" s="114" t="s">
        <v>497</v>
      </c>
      <c r="J923" s="114" t="str">
        <f>VLOOKUP(I923,Presupuesto!$B$11:$C$565,2,0)</f>
        <v>SUELDOS Y SALARIOS PERMANENTES</v>
      </c>
      <c r="K923" s="98" t="str">
        <f t="shared" si="30"/>
        <v>Desarrollo del Sistema de Educación Superior</v>
      </c>
      <c r="L923" s="98" t="s">
        <v>395</v>
      </c>
    </row>
    <row r="924" spans="3:12">
      <c r="C924" s="171" t="s">
        <v>58</v>
      </c>
      <c r="D924" s="163"/>
      <c r="E924" s="154">
        <v>0</v>
      </c>
      <c r="F924" s="100">
        <f>IF(E923=0,"",(G923/E923)/12*E923)</f>
        <v>0</v>
      </c>
      <c r="G924" s="97">
        <f>F924</f>
        <v>0</v>
      </c>
      <c r="H924" s="164"/>
      <c r="I924" s="116" t="s">
        <v>517</v>
      </c>
      <c r="J924" s="116" t="str">
        <f>VLOOKUP(I924,Presupuesto!$B$11:$C$565,2,0)</f>
        <v>AGUINALDO Y DECIMO CUARTO MES</v>
      </c>
      <c r="K924" s="98" t="str">
        <f t="shared" si="30"/>
        <v>Desarrollo del Sistema de Educación Superior</v>
      </c>
      <c r="L924" s="98" t="s">
        <v>395</v>
      </c>
    </row>
    <row r="925" spans="3:12" ht="15.75" thickBot="1">
      <c r="C925" s="172" t="s">
        <v>59</v>
      </c>
      <c r="D925" s="163"/>
      <c r="E925" s="154">
        <v>0</v>
      </c>
      <c r="F925" s="117">
        <f>IF(E923&lt;6,"",((E923-6)/12)*(G923/E923))</f>
        <v>0</v>
      </c>
      <c r="G925" s="97">
        <f>F925</f>
        <v>0</v>
      </c>
      <c r="H925" s="164"/>
      <c r="I925" s="101" t="s">
        <v>520</v>
      </c>
      <c r="J925" s="101" t="str">
        <f>VLOOKUP(I925,Presupuesto!$B$11:$C$565,2,0)</f>
        <v>DECIMOCUARTO MES</v>
      </c>
      <c r="K925" s="98" t="str">
        <f t="shared" si="30"/>
        <v>Desarrollo del Sistema de Educación Superior</v>
      </c>
      <c r="L925" s="98" t="s">
        <v>395</v>
      </c>
    </row>
    <row r="926" spans="3:12" ht="15.75" thickBot="1">
      <c r="C926" s="137" t="s">
        <v>486</v>
      </c>
      <c r="D926" s="199"/>
      <c r="E926" s="152">
        <v>12</v>
      </c>
      <c r="F926" s="298">
        <f>HLOOKUP($C926,$BZ$2:$CM$3,2,0)</f>
        <v>31763.19</v>
      </c>
      <c r="G926" s="113">
        <f>D926*E926*F926</f>
        <v>0</v>
      </c>
      <c r="H926" s="166"/>
      <c r="I926" s="114" t="s">
        <v>497</v>
      </c>
      <c r="J926" s="114" t="str">
        <f>VLOOKUP(I926,Presupuesto!$B$11:$C$565,2,0)</f>
        <v>SUELDOS Y SALARIOS PERMANENTES</v>
      </c>
      <c r="K926" s="98" t="str">
        <f t="shared" si="30"/>
        <v>Desarrollo del Sistema de Educación Superior</v>
      </c>
      <c r="L926" s="98" t="s">
        <v>395</v>
      </c>
    </row>
    <row r="927" spans="3:12">
      <c r="C927" s="171" t="s">
        <v>58</v>
      </c>
      <c r="D927" s="163"/>
      <c r="E927" s="154">
        <v>0</v>
      </c>
      <c r="F927" s="100">
        <f>IF(E926=0,"",(G926/E926)/12*E926)</f>
        <v>0</v>
      </c>
      <c r="G927" s="97">
        <f>F927</f>
        <v>0</v>
      </c>
      <c r="H927" s="164"/>
      <c r="I927" s="116" t="s">
        <v>517</v>
      </c>
      <c r="J927" s="116" t="str">
        <f>VLOOKUP(I927,Presupuesto!$B$11:$C$565,2,0)</f>
        <v>AGUINALDO Y DECIMO CUARTO MES</v>
      </c>
      <c r="K927" s="98" t="str">
        <f t="shared" si="30"/>
        <v>Desarrollo del Sistema de Educación Superior</v>
      </c>
      <c r="L927" s="98" t="s">
        <v>395</v>
      </c>
    </row>
    <row r="928" spans="3:12" ht="15.75" thickBot="1">
      <c r="C928" s="172" t="s">
        <v>59</v>
      </c>
      <c r="D928" s="163"/>
      <c r="E928" s="154">
        <v>0</v>
      </c>
      <c r="F928" s="117">
        <f>IF(E926&lt;6,"",((E926-6)/12)*(G926/E926))</f>
        <v>0</v>
      </c>
      <c r="G928" s="97">
        <f>F928</f>
        <v>0</v>
      </c>
      <c r="H928" s="164"/>
      <c r="I928" s="101" t="s">
        <v>520</v>
      </c>
      <c r="J928" s="101" t="str">
        <f>VLOOKUP(I928,Presupuesto!$B$11:$C$565,2,0)</f>
        <v>DECIMOCUARTO MES</v>
      </c>
      <c r="K928" s="98" t="str">
        <f t="shared" si="30"/>
        <v>Desarrollo del Sistema de Educación Superior</v>
      </c>
      <c r="L928" s="98" t="s">
        <v>395</v>
      </c>
    </row>
    <row r="929" spans="3:12" ht="15.75" thickBot="1">
      <c r="C929" s="137" t="s">
        <v>487</v>
      </c>
      <c r="D929" s="199"/>
      <c r="E929" s="152">
        <v>12</v>
      </c>
      <c r="F929" s="298">
        <f>HLOOKUP($C929,$BZ$2:$CM$3,2,0)</f>
        <v>29777.99</v>
      </c>
      <c r="G929" s="113">
        <f>D929*E929*F929</f>
        <v>0</v>
      </c>
      <c r="H929" s="166"/>
      <c r="I929" s="114" t="s">
        <v>497</v>
      </c>
      <c r="J929" s="114" t="str">
        <f>VLOOKUP(I929,Presupuesto!$B$11:$C$565,2,0)</f>
        <v>SUELDOS Y SALARIOS PERMANENTES</v>
      </c>
      <c r="K929" s="98" t="str">
        <f t="shared" si="30"/>
        <v>Desarrollo del Sistema de Educación Superior</v>
      </c>
      <c r="L929" s="98" t="s">
        <v>395</v>
      </c>
    </row>
    <row r="930" spans="3:12">
      <c r="C930" s="171" t="s">
        <v>58</v>
      </c>
      <c r="D930" s="163"/>
      <c r="E930" s="154">
        <v>0</v>
      </c>
      <c r="F930" s="100">
        <f>IF(E929=0,"",(G929/E929)/12*E929)</f>
        <v>0</v>
      </c>
      <c r="G930" s="97">
        <f>F930</f>
        <v>0</v>
      </c>
      <c r="H930" s="164"/>
      <c r="I930" s="116" t="s">
        <v>517</v>
      </c>
      <c r="J930" s="116" t="str">
        <f>VLOOKUP(I930,Presupuesto!$B$11:$C$565,2,0)</f>
        <v>AGUINALDO Y DECIMO CUARTO MES</v>
      </c>
      <c r="K930" s="98" t="str">
        <f t="shared" si="30"/>
        <v>Desarrollo del Sistema de Educación Superior</v>
      </c>
      <c r="L930" s="98" t="s">
        <v>395</v>
      </c>
    </row>
    <row r="931" spans="3:12" ht="15.75" thickBot="1">
      <c r="C931" s="172" t="s">
        <v>59</v>
      </c>
      <c r="D931" s="163"/>
      <c r="E931" s="154">
        <v>0</v>
      </c>
      <c r="F931" s="117">
        <f>IF(E929&lt;6,"",((E929-6)/12)*(G929/E929))</f>
        <v>0</v>
      </c>
      <c r="G931" s="97">
        <f>F931</f>
        <v>0</v>
      </c>
      <c r="H931" s="164"/>
      <c r="I931" s="101" t="s">
        <v>520</v>
      </c>
      <c r="J931" s="101" t="str">
        <f>VLOOKUP(I931,Presupuesto!$B$11:$C$565,2,0)</f>
        <v>DECIMOCUARTO MES</v>
      </c>
      <c r="K931" s="98" t="str">
        <f t="shared" si="30"/>
        <v>Desarrollo del Sistema de Educación Superior</v>
      </c>
      <c r="L931" s="98" t="s">
        <v>395</v>
      </c>
    </row>
    <row r="932" spans="3:12" ht="15.75" thickBot="1">
      <c r="C932" s="137" t="s">
        <v>488</v>
      </c>
      <c r="D932" s="199"/>
      <c r="E932" s="152">
        <v>12</v>
      </c>
      <c r="F932" s="298">
        <f>HLOOKUP($C932,$BZ$2:$CM$3,2,0)</f>
        <v>27792.79</v>
      </c>
      <c r="G932" s="113">
        <f>D932*E932*F932</f>
        <v>0</v>
      </c>
      <c r="H932" s="166"/>
      <c r="I932" s="114" t="s">
        <v>497</v>
      </c>
      <c r="J932" s="114" t="str">
        <f>VLOOKUP(I932,Presupuesto!$B$11:$C$565,2,0)</f>
        <v>SUELDOS Y SALARIOS PERMANENTES</v>
      </c>
      <c r="K932" s="98" t="str">
        <f t="shared" si="30"/>
        <v>Desarrollo del Sistema de Educación Superior</v>
      </c>
      <c r="L932" s="98" t="s">
        <v>395</v>
      </c>
    </row>
    <row r="933" spans="3:12">
      <c r="C933" s="171" t="s">
        <v>58</v>
      </c>
      <c r="D933" s="163"/>
      <c r="E933" s="154">
        <v>0</v>
      </c>
      <c r="F933" s="100">
        <f>IF(E932=0,"",(G932/E932)/12*E932)</f>
        <v>0</v>
      </c>
      <c r="G933" s="97">
        <f>F933</f>
        <v>0</v>
      </c>
      <c r="H933" s="164"/>
      <c r="I933" s="116" t="s">
        <v>517</v>
      </c>
      <c r="J933" s="116" t="str">
        <f>VLOOKUP(I933,Presupuesto!$B$11:$C$565,2,0)</f>
        <v>AGUINALDO Y DECIMO CUARTO MES</v>
      </c>
      <c r="K933" s="98" t="str">
        <f t="shared" si="30"/>
        <v>Desarrollo del Sistema de Educación Superior</v>
      </c>
      <c r="L933" s="98" t="s">
        <v>395</v>
      </c>
    </row>
    <row r="934" spans="3:12" ht="15.75" thickBot="1">
      <c r="C934" s="172" t="s">
        <v>59</v>
      </c>
      <c r="D934" s="163"/>
      <c r="E934" s="154">
        <v>0</v>
      </c>
      <c r="F934" s="117">
        <f>IF(E932&lt;6,"",((E932-6)/12)*(G932/E932))</f>
        <v>0</v>
      </c>
      <c r="G934" s="97">
        <f>F934</f>
        <v>0</v>
      </c>
      <c r="H934" s="164"/>
      <c r="I934" s="101" t="s">
        <v>520</v>
      </c>
      <c r="J934" s="101" t="str">
        <f>VLOOKUP(I934,Presupuesto!$B$11:$C$565,2,0)</f>
        <v>DECIMOCUARTO MES</v>
      </c>
      <c r="K934" s="98" t="str">
        <f t="shared" si="30"/>
        <v>Desarrollo del Sistema de Educación Superior</v>
      </c>
      <c r="L934" s="98" t="s">
        <v>395</v>
      </c>
    </row>
    <row r="935" spans="3:12" ht="15.75" thickBot="1">
      <c r="C935" s="137" t="s">
        <v>489</v>
      </c>
      <c r="D935" s="199"/>
      <c r="E935" s="152">
        <v>12</v>
      </c>
      <c r="F935" s="298">
        <f>HLOOKUP($C935,$BZ$2:$CM$3,2,0)</f>
        <v>18859.39</v>
      </c>
      <c r="G935" s="113">
        <f>D935*E935*F935</f>
        <v>0</v>
      </c>
      <c r="H935" s="166"/>
      <c r="I935" s="114" t="s">
        <v>497</v>
      </c>
      <c r="J935" s="114" t="str">
        <f>VLOOKUP(I935,Presupuesto!$B$11:$C$565,2,0)</f>
        <v>SUELDOS Y SALARIOS PERMANENTES</v>
      </c>
      <c r="K935" s="98" t="str">
        <f t="shared" si="30"/>
        <v>Desarrollo del Sistema de Educación Superior</v>
      </c>
      <c r="L935" s="98" t="s">
        <v>395</v>
      </c>
    </row>
    <row r="936" spans="3:12">
      <c r="C936" s="171" t="s">
        <v>58</v>
      </c>
      <c r="D936" s="163"/>
      <c r="E936" s="154">
        <v>0</v>
      </c>
      <c r="F936" s="100">
        <f>IF(E935=0,"",(G935/E935)/12*E935)</f>
        <v>0</v>
      </c>
      <c r="G936" s="97">
        <f>F936</f>
        <v>0</v>
      </c>
      <c r="H936" s="164"/>
      <c r="I936" s="116" t="s">
        <v>517</v>
      </c>
      <c r="J936" s="116" t="str">
        <f>VLOOKUP(I936,Presupuesto!$B$11:$C$565,2,0)</f>
        <v>AGUINALDO Y DECIMO CUARTO MES</v>
      </c>
      <c r="K936" s="98" t="str">
        <f t="shared" si="30"/>
        <v>Desarrollo del Sistema de Educación Superior</v>
      </c>
      <c r="L936" s="98" t="s">
        <v>395</v>
      </c>
    </row>
    <row r="937" spans="3:12" ht="15.75" thickBot="1">
      <c r="C937" s="172" t="s">
        <v>59</v>
      </c>
      <c r="D937" s="163"/>
      <c r="E937" s="154">
        <v>0</v>
      </c>
      <c r="F937" s="117">
        <f>IF(E935&lt;6,"",((E935-6)/12)*(G935/E935))</f>
        <v>0</v>
      </c>
      <c r="G937" s="97">
        <f>F937</f>
        <v>0</v>
      </c>
      <c r="H937" s="164"/>
      <c r="I937" s="101" t="s">
        <v>520</v>
      </c>
      <c r="J937" s="101" t="str">
        <f>VLOOKUP(I937,Presupuesto!$B$11:$C$565,2,0)</f>
        <v>DECIMOCUARTO MES</v>
      </c>
      <c r="K937" s="98" t="str">
        <f t="shared" si="30"/>
        <v>Desarrollo del Sistema de Educación Superior</v>
      </c>
      <c r="L937" s="98" t="s">
        <v>395</v>
      </c>
    </row>
    <row r="938" spans="3:12" ht="15.75" thickBot="1">
      <c r="C938" s="137" t="s">
        <v>490</v>
      </c>
      <c r="D938" s="199"/>
      <c r="E938" s="152">
        <v>12</v>
      </c>
      <c r="F938" s="298">
        <f>HLOOKUP($C938,$BZ$2:$CM$3,2,0)</f>
        <v>17866.8</v>
      </c>
      <c r="G938" s="113">
        <f>D938*E938*F938</f>
        <v>0</v>
      </c>
      <c r="H938" s="166"/>
      <c r="I938" s="114" t="s">
        <v>497</v>
      </c>
      <c r="J938" s="114" t="str">
        <f>VLOOKUP(I938,Presupuesto!$B$11:$C$565,2,0)</f>
        <v>SUELDOS Y SALARIOS PERMANENTES</v>
      </c>
      <c r="K938" s="98" t="str">
        <f t="shared" si="30"/>
        <v>Desarrollo del Sistema de Educación Superior</v>
      </c>
      <c r="L938" s="98" t="s">
        <v>395</v>
      </c>
    </row>
    <row r="939" spans="3:12">
      <c r="C939" s="171" t="s">
        <v>58</v>
      </c>
      <c r="D939" s="163"/>
      <c r="E939" s="154">
        <v>0</v>
      </c>
      <c r="F939" s="100">
        <f>IF(E938=0,"",(G938/E938)/12*E938)</f>
        <v>0</v>
      </c>
      <c r="G939" s="97">
        <f>F939</f>
        <v>0</v>
      </c>
      <c r="H939" s="164"/>
      <c r="I939" s="116" t="s">
        <v>517</v>
      </c>
      <c r="J939" s="116" t="str">
        <f>VLOOKUP(I939,Presupuesto!$B$11:$C$565,2,0)</f>
        <v>AGUINALDO Y DECIMO CUARTO MES</v>
      </c>
      <c r="K939" s="98" t="str">
        <f t="shared" si="30"/>
        <v>Desarrollo del Sistema de Educación Superior</v>
      </c>
      <c r="L939" s="98" t="s">
        <v>395</v>
      </c>
    </row>
    <row r="940" spans="3:12" ht="15.75" thickBot="1">
      <c r="C940" s="172" t="s">
        <v>59</v>
      </c>
      <c r="D940" s="163"/>
      <c r="E940" s="154">
        <v>0</v>
      </c>
      <c r="F940" s="117">
        <f>IF(E938&lt;6,"",((E938-6)/12)*(G938/E938))</f>
        <v>0</v>
      </c>
      <c r="G940" s="97">
        <f>F940</f>
        <v>0</v>
      </c>
      <c r="H940" s="164"/>
      <c r="I940" s="101" t="s">
        <v>520</v>
      </c>
      <c r="J940" s="101" t="str">
        <f>VLOOKUP(I940,Presupuesto!$B$11:$C$565,2,0)</f>
        <v>DECIMOCUARTO MES</v>
      </c>
      <c r="K940" s="98" t="str">
        <f t="shared" si="30"/>
        <v>Desarrollo del Sistema de Educación Superior</v>
      </c>
      <c r="L940" s="98" t="s">
        <v>395</v>
      </c>
    </row>
    <row r="941" spans="3:12" ht="15.75" thickBot="1">
      <c r="C941" s="137" t="s">
        <v>491</v>
      </c>
      <c r="D941" s="199"/>
      <c r="E941" s="152">
        <v>12</v>
      </c>
      <c r="F941" s="298">
        <f>HLOOKUP($C941,$BZ$2:$CM$3,2,0)</f>
        <v>13896.4</v>
      </c>
      <c r="G941" s="113">
        <f>D941*E941*F941</f>
        <v>0</v>
      </c>
      <c r="H941" s="166"/>
      <c r="I941" s="114" t="s">
        <v>497</v>
      </c>
      <c r="J941" s="114" t="str">
        <f>VLOOKUP(I941,Presupuesto!$B$11:$C$565,2,0)</f>
        <v>SUELDOS Y SALARIOS PERMANENTES</v>
      </c>
      <c r="K941" s="98" t="str">
        <f t="shared" si="30"/>
        <v>Desarrollo del Sistema de Educación Superior</v>
      </c>
      <c r="L941" s="98" t="s">
        <v>395</v>
      </c>
    </row>
    <row r="942" spans="3:12">
      <c r="C942" s="171" t="s">
        <v>58</v>
      </c>
      <c r="D942" s="163"/>
      <c r="E942" s="154">
        <v>0</v>
      </c>
      <c r="F942" s="100">
        <f>IF(E941=0,"",(G941/E941)/12*E941)</f>
        <v>0</v>
      </c>
      <c r="G942" s="97">
        <f>F942</f>
        <v>0</v>
      </c>
      <c r="H942" s="164"/>
      <c r="I942" s="116" t="s">
        <v>517</v>
      </c>
      <c r="J942" s="116" t="str">
        <f>VLOOKUP(I942,Presupuesto!$B$11:$C$565,2,0)</f>
        <v>AGUINALDO Y DECIMO CUARTO MES</v>
      </c>
      <c r="K942" s="98" t="str">
        <f t="shared" si="30"/>
        <v>Desarrollo del Sistema de Educación Superior</v>
      </c>
      <c r="L942" s="98" t="s">
        <v>395</v>
      </c>
    </row>
    <row r="943" spans="3:12" ht="15.75" thickBot="1">
      <c r="C943" s="172" t="s">
        <v>59</v>
      </c>
      <c r="D943" s="163"/>
      <c r="E943" s="154">
        <v>0</v>
      </c>
      <c r="F943" s="117">
        <f>IF(E941&lt;6,"",((E941-6)/12)*(G941/E941))</f>
        <v>0</v>
      </c>
      <c r="G943" s="97">
        <f>F943</f>
        <v>0</v>
      </c>
      <c r="H943" s="164"/>
      <c r="I943" s="101" t="s">
        <v>520</v>
      </c>
      <c r="J943" s="101" t="str">
        <f>VLOOKUP(I943,Presupuesto!$B$11:$C$565,2,0)</f>
        <v>DECIMOCUARTO MES</v>
      </c>
      <c r="K943" s="98" t="str">
        <f t="shared" si="30"/>
        <v>Desarrollo del Sistema de Educación Superior</v>
      </c>
      <c r="L943" s="98" t="s">
        <v>395</v>
      </c>
    </row>
    <row r="944" spans="3:12" ht="15.75" thickBot="1">
      <c r="C944" s="137" t="s">
        <v>492</v>
      </c>
      <c r="D944" s="199"/>
      <c r="E944" s="152">
        <v>12</v>
      </c>
      <c r="F944" s="298">
        <f>HLOOKUP($C944,$BZ$2:$CM$3,2,0)</f>
        <v>15004.09</v>
      </c>
      <c r="G944" s="113">
        <f>D944*E944*F944</f>
        <v>0</v>
      </c>
      <c r="H944" s="166"/>
      <c r="I944" s="114" t="s">
        <v>497</v>
      </c>
      <c r="J944" s="114" t="str">
        <f>VLOOKUP(I944,Presupuesto!$B$11:$C$565,2,0)</f>
        <v>SUELDOS Y SALARIOS PERMANENTES</v>
      </c>
      <c r="K944" s="98" t="str">
        <f t="shared" si="30"/>
        <v>Desarrollo del Sistema de Educación Superior</v>
      </c>
      <c r="L944" s="98" t="s">
        <v>395</v>
      </c>
    </row>
    <row r="945" spans="3:12">
      <c r="C945" s="171" t="s">
        <v>58</v>
      </c>
      <c r="D945" s="163"/>
      <c r="E945" s="154">
        <v>0</v>
      </c>
      <c r="F945" s="100">
        <f>IF(E944=0,"",(G944/E944)/12*E944)</f>
        <v>0</v>
      </c>
      <c r="G945" s="97">
        <f>F945</f>
        <v>0</v>
      </c>
      <c r="H945" s="164"/>
      <c r="I945" s="116" t="s">
        <v>517</v>
      </c>
      <c r="J945" s="116" t="str">
        <f>VLOOKUP(I945,Presupuesto!$B$11:$C$565,2,0)</f>
        <v>AGUINALDO Y DECIMO CUARTO MES</v>
      </c>
      <c r="K945" s="98" t="str">
        <f t="shared" si="30"/>
        <v>Desarrollo del Sistema de Educación Superior</v>
      </c>
      <c r="L945" s="98" t="s">
        <v>395</v>
      </c>
    </row>
    <row r="946" spans="3:12" ht="15.75" thickBot="1">
      <c r="C946" s="172" t="s">
        <v>59</v>
      </c>
      <c r="D946" s="163"/>
      <c r="E946" s="154">
        <v>0</v>
      </c>
      <c r="F946" s="117">
        <f>IF(E944&lt;6,"",((E944-6)/12)*(G944/E944))</f>
        <v>0</v>
      </c>
      <c r="G946" s="97">
        <f>F946</f>
        <v>0</v>
      </c>
      <c r="H946" s="164"/>
      <c r="I946" s="101" t="s">
        <v>520</v>
      </c>
      <c r="J946" s="101" t="str">
        <f>VLOOKUP(I946,Presupuesto!$B$11:$C$565,2,0)</f>
        <v>DECIMOCUARTO MES</v>
      </c>
      <c r="K946" s="98" t="str">
        <f t="shared" si="30"/>
        <v>Desarrollo del Sistema de Educación Superior</v>
      </c>
      <c r="L946" s="98" t="s">
        <v>395</v>
      </c>
    </row>
    <row r="947" spans="3:12" ht="15.75" thickBot="1">
      <c r="C947" s="137" t="s">
        <v>493</v>
      </c>
      <c r="D947" s="199"/>
      <c r="E947" s="152">
        <v>12</v>
      </c>
      <c r="F947" s="298">
        <f>HLOOKUP($C947,$BZ$2:$CM$3,2,0)</f>
        <v>13238.9</v>
      </c>
      <c r="G947" s="113">
        <f>D947*E947*F947</f>
        <v>0</v>
      </c>
      <c r="H947" s="166"/>
      <c r="I947" s="114" t="s">
        <v>497</v>
      </c>
      <c r="J947" s="114" t="str">
        <f>VLOOKUP(I947,Presupuesto!$B$11:$C$565,2,0)</f>
        <v>SUELDOS Y SALARIOS PERMANENTES</v>
      </c>
      <c r="K947" s="98" t="str">
        <f t="shared" si="30"/>
        <v>Desarrollo del Sistema de Educación Superior</v>
      </c>
      <c r="L947" s="98" t="s">
        <v>395</v>
      </c>
    </row>
    <row r="948" spans="3:12">
      <c r="C948" s="171" t="s">
        <v>58</v>
      </c>
      <c r="D948" s="163"/>
      <c r="E948" s="154">
        <v>0</v>
      </c>
      <c r="F948" s="100">
        <f>IF(E947=0,"",(G947/E947)/12*E947)</f>
        <v>0</v>
      </c>
      <c r="G948" s="97">
        <f>F948</f>
        <v>0</v>
      </c>
      <c r="H948" s="164"/>
      <c r="I948" s="116" t="s">
        <v>517</v>
      </c>
      <c r="J948" s="116" t="str">
        <f>VLOOKUP(I948,Presupuesto!$B$11:$C$565,2,0)</f>
        <v>AGUINALDO Y DECIMO CUARTO MES</v>
      </c>
      <c r="K948" s="98" t="str">
        <f t="shared" si="30"/>
        <v>Desarrollo del Sistema de Educación Superior</v>
      </c>
      <c r="L948" s="98" t="s">
        <v>395</v>
      </c>
    </row>
    <row r="949" spans="3:12" ht="15.75" thickBot="1">
      <c r="C949" s="172" t="s">
        <v>59</v>
      </c>
      <c r="D949" s="163"/>
      <c r="E949" s="154">
        <v>0</v>
      </c>
      <c r="F949" s="117">
        <f>IF(E947&lt;6,"",((E947-6)/12)*(G947/E947))</f>
        <v>0</v>
      </c>
      <c r="G949" s="97">
        <f>F949</f>
        <v>0</v>
      </c>
      <c r="H949" s="164"/>
      <c r="I949" s="101" t="s">
        <v>520</v>
      </c>
      <c r="J949" s="101" t="str">
        <f>VLOOKUP(I949,Presupuesto!$B$11:$C$565,2,0)</f>
        <v>DECIMOCUARTO MES</v>
      </c>
      <c r="K949" s="98" t="str">
        <f t="shared" si="30"/>
        <v>Desarrollo del Sistema de Educación Superior</v>
      </c>
      <c r="L949" s="98" t="s">
        <v>395</v>
      </c>
    </row>
    <row r="950" spans="3:12" ht="15.75" thickBot="1">
      <c r="C950" s="137" t="s">
        <v>494</v>
      </c>
      <c r="D950" s="199"/>
      <c r="E950" s="152">
        <v>12</v>
      </c>
      <c r="F950" s="298">
        <f>HLOOKUP($C950,$BZ$2:$CM$3,2,0)</f>
        <v>12356.31</v>
      </c>
      <c r="G950" s="113">
        <f>D950*E950*F950</f>
        <v>0</v>
      </c>
      <c r="H950" s="166"/>
      <c r="I950" s="114" t="s">
        <v>497</v>
      </c>
      <c r="J950" s="114" t="str">
        <f>VLOOKUP(I950,Presupuesto!$B$11:$C$565,2,0)</f>
        <v>SUELDOS Y SALARIOS PERMANENTES</v>
      </c>
      <c r="K950" s="98" t="str">
        <f t="shared" ref="K950:K967" si="31">$K$917</f>
        <v>Desarrollo del Sistema de Educación Superior</v>
      </c>
      <c r="L950" s="98" t="s">
        <v>395</v>
      </c>
    </row>
    <row r="951" spans="3:12">
      <c r="C951" s="171" t="s">
        <v>58</v>
      </c>
      <c r="D951" s="163"/>
      <c r="E951" s="154">
        <v>0</v>
      </c>
      <c r="F951" s="100">
        <f>IF(E950=0,"",(G950/E950)/12*E950)</f>
        <v>0</v>
      </c>
      <c r="G951" s="97">
        <f>F951</f>
        <v>0</v>
      </c>
      <c r="H951" s="164"/>
      <c r="I951" s="116" t="s">
        <v>517</v>
      </c>
      <c r="J951" s="116" t="str">
        <f>VLOOKUP(I951,Presupuesto!$B$11:$C$565,2,0)</f>
        <v>AGUINALDO Y DECIMO CUARTO MES</v>
      </c>
      <c r="K951" s="98" t="str">
        <f t="shared" si="31"/>
        <v>Desarrollo del Sistema de Educación Superior</v>
      </c>
      <c r="L951" s="98" t="s">
        <v>395</v>
      </c>
    </row>
    <row r="952" spans="3:12" ht="15.75" thickBot="1">
      <c r="C952" s="172" t="s">
        <v>59</v>
      </c>
      <c r="D952" s="163"/>
      <c r="E952" s="154">
        <v>0</v>
      </c>
      <c r="F952" s="117">
        <f>IF(E950&lt;6,"",((E950-6)/12)*(G950/E950))</f>
        <v>0</v>
      </c>
      <c r="G952" s="97">
        <f>F952</f>
        <v>0</v>
      </c>
      <c r="H952" s="164"/>
      <c r="I952" s="101" t="s">
        <v>520</v>
      </c>
      <c r="J952" s="101" t="str">
        <f>VLOOKUP(I952,Presupuesto!$B$11:$C$565,2,0)</f>
        <v>DECIMOCUARTO MES</v>
      </c>
      <c r="K952" s="98" t="str">
        <f t="shared" si="31"/>
        <v>Desarrollo del Sistema de Educación Superior</v>
      </c>
      <c r="L952" s="98" t="s">
        <v>395</v>
      </c>
    </row>
    <row r="953" spans="3:12" ht="15.75" thickBot="1">
      <c r="C953" s="137" t="s">
        <v>495</v>
      </c>
      <c r="D953" s="199"/>
      <c r="E953" s="152">
        <v>12</v>
      </c>
      <c r="F953" s="298">
        <f>HLOOKUP($C953,$BZ$2:$CM$3,2,0)</f>
        <v>463.22</v>
      </c>
      <c r="G953" s="113">
        <f>D953*E953*F953</f>
        <v>0</v>
      </c>
      <c r="H953" s="166"/>
      <c r="I953" s="114" t="s">
        <v>497</v>
      </c>
      <c r="J953" s="114" t="str">
        <f>VLOOKUP(I953,Presupuesto!$B$11:$C$565,2,0)</f>
        <v>SUELDOS Y SALARIOS PERMANENTES</v>
      </c>
      <c r="K953" s="98" t="str">
        <f t="shared" si="31"/>
        <v>Desarrollo del Sistema de Educación Superior</v>
      </c>
      <c r="L953" s="98" t="s">
        <v>395</v>
      </c>
    </row>
    <row r="954" spans="3:12">
      <c r="C954" s="171" t="s">
        <v>58</v>
      </c>
      <c r="D954" s="163"/>
      <c r="E954" s="154">
        <v>0</v>
      </c>
      <c r="F954" s="100">
        <f>IF(E953=0,"",(G953/E953)/12*E953)</f>
        <v>0</v>
      </c>
      <c r="G954" s="97">
        <f>F954</f>
        <v>0</v>
      </c>
      <c r="H954" s="164"/>
      <c r="I954" s="116" t="s">
        <v>517</v>
      </c>
      <c r="J954" s="116" t="str">
        <f>VLOOKUP(I954,Presupuesto!$B$11:$C$565,2,0)</f>
        <v>AGUINALDO Y DECIMO CUARTO MES</v>
      </c>
      <c r="K954" s="98" t="str">
        <f t="shared" si="31"/>
        <v>Desarrollo del Sistema de Educación Superior</v>
      </c>
      <c r="L954" s="98" t="s">
        <v>395</v>
      </c>
    </row>
    <row r="955" spans="3:12" ht="15.75" thickBot="1">
      <c r="C955" s="172" t="s">
        <v>59</v>
      </c>
      <c r="D955" s="163"/>
      <c r="E955" s="154">
        <v>0</v>
      </c>
      <c r="F955" s="117">
        <f>IF(E953&lt;6,"",((E953-6)/12)*(G953/E953))</f>
        <v>0</v>
      </c>
      <c r="G955" s="97">
        <f>F955</f>
        <v>0</v>
      </c>
      <c r="H955" s="164"/>
      <c r="I955" s="101" t="s">
        <v>520</v>
      </c>
      <c r="J955" s="101" t="str">
        <f>VLOOKUP(I955,Presupuesto!$B$11:$C$565,2,0)</f>
        <v>DECIMOCUARTO MES</v>
      </c>
      <c r="K955" s="98" t="str">
        <f t="shared" si="31"/>
        <v>Desarrollo del Sistema de Educación Superior</v>
      </c>
      <c r="L955" s="98" t="s">
        <v>395</v>
      </c>
    </row>
    <row r="956" spans="3:12" ht="15.75" thickBot="1">
      <c r="C956" s="137" t="s">
        <v>496</v>
      </c>
      <c r="D956" s="199"/>
      <c r="E956" s="152">
        <v>12</v>
      </c>
      <c r="F956" s="298">
        <f>HLOOKUP($C956,$BZ$2:$CM$3,2,0)</f>
        <v>2007.3</v>
      </c>
      <c r="G956" s="113">
        <f>D956*E956*F956</f>
        <v>0</v>
      </c>
      <c r="H956" s="166"/>
      <c r="I956" s="114" t="s">
        <v>497</v>
      </c>
      <c r="J956" s="114" t="str">
        <f>VLOOKUP(I956,Presupuesto!$B$11:$C$565,2,0)</f>
        <v>SUELDOS Y SALARIOS PERMANENTES</v>
      </c>
      <c r="K956" s="98" t="str">
        <f t="shared" si="31"/>
        <v>Desarrollo del Sistema de Educación Superior</v>
      </c>
      <c r="L956" s="98" t="s">
        <v>395</v>
      </c>
    </row>
    <row r="957" spans="3:12">
      <c r="C957" s="171" t="s">
        <v>58</v>
      </c>
      <c r="D957" s="163"/>
      <c r="E957" s="154">
        <v>0</v>
      </c>
      <c r="F957" s="100">
        <f>IF(E956=0,"",(G956/E956)/12*E956)</f>
        <v>0</v>
      </c>
      <c r="G957" s="97">
        <f>F957</f>
        <v>0</v>
      </c>
      <c r="H957" s="164"/>
      <c r="I957" s="116" t="s">
        <v>517</v>
      </c>
      <c r="J957" s="116" t="str">
        <f>VLOOKUP(I957,Presupuesto!$B$11:$C$565,2,0)</f>
        <v>AGUINALDO Y DECIMO CUARTO MES</v>
      </c>
      <c r="K957" s="98" t="str">
        <f t="shared" si="31"/>
        <v>Desarrollo del Sistema de Educación Superior</v>
      </c>
      <c r="L957" s="98" t="s">
        <v>395</v>
      </c>
    </row>
    <row r="958" spans="3:12" ht="15.75" thickBot="1">
      <c r="C958" s="172" t="s">
        <v>59</v>
      </c>
      <c r="D958" s="163"/>
      <c r="E958" s="154">
        <v>0</v>
      </c>
      <c r="F958" s="117">
        <f>IF(E956&lt;6,"",((E956-6)/12)*(G956/E956))</f>
        <v>0</v>
      </c>
      <c r="G958" s="97">
        <f>F958</f>
        <v>0</v>
      </c>
      <c r="H958" s="164"/>
      <c r="I958" s="101" t="s">
        <v>520</v>
      </c>
      <c r="J958" s="101" t="str">
        <f>VLOOKUP(I958,Presupuesto!$B$11:$C$565,2,0)</f>
        <v>DECIMOCUARTO MES</v>
      </c>
      <c r="K958" s="98" t="str">
        <f t="shared" si="31"/>
        <v>Desarrollo del Sistema de Educación Superior</v>
      </c>
      <c r="L958" s="98" t="s">
        <v>395</v>
      </c>
    </row>
    <row r="959" spans="3:12" ht="15.75" thickBot="1">
      <c r="C959" s="140" t="s">
        <v>83</v>
      </c>
      <c r="D959" s="199"/>
      <c r="E959" s="152">
        <v>12</v>
      </c>
      <c r="F959" s="139">
        <v>30000</v>
      </c>
      <c r="G959" s="113">
        <f>D959*E959*F959</f>
        <v>0</v>
      </c>
      <c r="H959" s="166"/>
      <c r="I959" s="114" t="s">
        <v>565</v>
      </c>
      <c r="J959" s="114" t="str">
        <f>VLOOKUP(I959,Presupuesto!$B$11:$C$565,2,0)</f>
        <v>CONTRATOS ESPECIALES</v>
      </c>
      <c r="K959" s="98" t="str">
        <f t="shared" si="31"/>
        <v>Desarrollo del Sistema de Educación Superior</v>
      </c>
      <c r="L959" s="98" t="s">
        <v>395</v>
      </c>
    </row>
    <row r="960" spans="3:12">
      <c r="C960" s="171" t="s">
        <v>58</v>
      </c>
      <c r="D960" s="163"/>
      <c r="E960" s="154">
        <v>0</v>
      </c>
      <c r="F960" s="117">
        <f>IF(E959=0,"",(G959/E959)/12*E959)</f>
        <v>0</v>
      </c>
      <c r="G960" s="97">
        <f>F960</f>
        <v>0</v>
      </c>
      <c r="H960" s="164"/>
      <c r="I960" s="101" t="s">
        <v>565</v>
      </c>
      <c r="J960" s="101" t="str">
        <f>VLOOKUP(I960,Presupuesto!$B$11:$C$565,2,0)</f>
        <v>CONTRATOS ESPECIALES</v>
      </c>
      <c r="K960" s="98" t="str">
        <f t="shared" si="31"/>
        <v>Desarrollo del Sistema de Educación Superior</v>
      </c>
      <c r="L960" s="98" t="s">
        <v>394</v>
      </c>
    </row>
    <row r="961" spans="3:12" ht="15.75" thickBot="1">
      <c r="C961" s="172" t="s">
        <v>59</v>
      </c>
      <c r="D961" s="163"/>
      <c r="E961" s="154">
        <v>0</v>
      </c>
      <c r="F961" s="100">
        <f>IF(E959&lt;6,"",((E959-6)/12)*(G959/E959))</f>
        <v>0</v>
      </c>
      <c r="G961" s="97">
        <f>F961</f>
        <v>0</v>
      </c>
      <c r="H961" s="164"/>
      <c r="I961" s="101" t="s">
        <v>565</v>
      </c>
      <c r="J961" s="101" t="str">
        <f>VLOOKUP(I961,Presupuesto!$B$11:$C$565,2,0)</f>
        <v>CONTRATOS ESPECIALES</v>
      </c>
      <c r="K961" s="98" t="str">
        <f t="shared" si="31"/>
        <v>Desarrollo del Sistema de Educación Superior</v>
      </c>
      <c r="L961" s="98" t="s">
        <v>399</v>
      </c>
    </row>
    <row r="962" spans="3:12" ht="15.75" thickBot="1">
      <c r="C962" s="140" t="s">
        <v>60</v>
      </c>
      <c r="D962" s="199"/>
      <c r="E962" s="152">
        <v>12</v>
      </c>
      <c r="F962" s="118">
        <v>30000</v>
      </c>
      <c r="G962" s="113">
        <f>D962*E962*F962</f>
        <v>0</v>
      </c>
      <c r="H962" s="166"/>
      <c r="I962" s="114" t="s">
        <v>706</v>
      </c>
      <c r="J962" s="114" t="str">
        <f>VLOOKUP(I962,Presupuesto!$B$11:$C$565,2,0)</f>
        <v>OTROS SERVICIOS TECNICOS Y PROFESIONALES</v>
      </c>
      <c r="K962" s="98" t="str">
        <f t="shared" si="31"/>
        <v>Desarrollo del Sistema de Educación Superior</v>
      </c>
      <c r="L962" s="98" t="s">
        <v>394</v>
      </c>
    </row>
    <row r="963" spans="3:12">
      <c r="C963" s="171" t="s">
        <v>58</v>
      </c>
      <c r="D963" s="163"/>
      <c r="E963" s="154">
        <v>0</v>
      </c>
      <c r="F963" s="100">
        <v>0</v>
      </c>
      <c r="G963" s="97">
        <f>F963</f>
        <v>0</v>
      </c>
      <c r="H963" s="164"/>
      <c r="I963" s="101" t="s">
        <v>706</v>
      </c>
      <c r="J963" s="101" t="str">
        <f>VLOOKUP(I963,Presupuesto!$B$11:$C$565,2,0)</f>
        <v>OTROS SERVICIOS TECNICOS Y PROFESIONALES</v>
      </c>
      <c r="K963" s="98" t="str">
        <f t="shared" si="31"/>
        <v>Desarrollo del Sistema de Educación Superior</v>
      </c>
      <c r="L963" s="98" t="s">
        <v>394</v>
      </c>
    </row>
    <row r="964" spans="3:12" ht="15.75" thickBot="1">
      <c r="C964" s="172" t="s">
        <v>59</v>
      </c>
      <c r="D964" s="163"/>
      <c r="E964" s="154">
        <v>0</v>
      </c>
      <c r="F964" s="100">
        <v>0</v>
      </c>
      <c r="G964" s="97">
        <f>F964</f>
        <v>0</v>
      </c>
      <c r="H964" s="164"/>
      <c r="I964" s="101" t="s">
        <v>706</v>
      </c>
      <c r="J964" s="101" t="str">
        <f>VLOOKUP(I964,Presupuesto!$B$11:$C$565,2,0)</f>
        <v>OTROS SERVICIOS TECNICOS Y PROFESIONALES</v>
      </c>
      <c r="K964" s="98" t="str">
        <f t="shared" si="31"/>
        <v>Desarrollo del Sistema de Educación Superior</v>
      </c>
      <c r="L964" s="98" t="s">
        <v>394</v>
      </c>
    </row>
    <row r="965" spans="3:12" ht="15.75" thickBot="1">
      <c r="C965" s="140" t="s">
        <v>61</v>
      </c>
      <c r="D965" s="199"/>
      <c r="E965" s="152">
        <v>12</v>
      </c>
      <c r="F965" s="118">
        <v>30000</v>
      </c>
      <c r="G965" s="113">
        <f>D965*E965*F965</f>
        <v>0</v>
      </c>
      <c r="H965" s="166"/>
      <c r="I965" s="114" t="s">
        <v>497</v>
      </c>
      <c r="J965" s="114" t="str">
        <f>VLOOKUP(I965,Presupuesto!$B$11:$C$565,2,0)</f>
        <v>SUELDOS Y SALARIOS PERMANENTES</v>
      </c>
      <c r="K965" s="98" t="str">
        <f t="shared" si="31"/>
        <v>Desarrollo del Sistema de Educación Superior</v>
      </c>
      <c r="L965" s="98" t="s">
        <v>394</v>
      </c>
    </row>
    <row r="966" spans="3:12">
      <c r="C966" s="171" t="s">
        <v>58</v>
      </c>
      <c r="D966" s="169"/>
      <c r="E966" s="131">
        <v>0</v>
      </c>
      <c r="F966" s="119">
        <f>IF(E965=0,"",(G965/E965)/12*E965)</f>
        <v>0</v>
      </c>
      <c r="G966" s="120">
        <f>F966</f>
        <v>0</v>
      </c>
      <c r="H966" s="164"/>
      <c r="I966" s="101" t="s">
        <v>517</v>
      </c>
      <c r="J966" s="101" t="str">
        <f>VLOOKUP(I966,Presupuesto!$B$11:$C$565,2,0)</f>
        <v>AGUINALDO Y DECIMO CUARTO MES</v>
      </c>
      <c r="K966" s="98" t="str">
        <f t="shared" si="31"/>
        <v>Desarrollo del Sistema de Educación Superior</v>
      </c>
      <c r="L966" s="98" t="s">
        <v>394</v>
      </c>
    </row>
    <row r="967" spans="3:12" ht="15.75" thickBot="1">
      <c r="C967" s="173" t="s">
        <v>59</v>
      </c>
      <c r="D967" s="162"/>
      <c r="E967" s="132">
        <v>0</v>
      </c>
      <c r="F967" s="105">
        <f>IF(E965&lt;6,"",((E965-6)/12)*(G965/E965))</f>
        <v>0</v>
      </c>
      <c r="G967" s="105">
        <f>F967</f>
        <v>0</v>
      </c>
      <c r="H967" s="162"/>
      <c r="I967" s="106" t="s">
        <v>520</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77"/>
  <sheetViews>
    <sheetView showGridLines="0" topLeftCell="A52" zoomScale="84" zoomScaleNormal="84" workbookViewId="0">
      <selection activeCell="I72" sqref="I72"/>
    </sheetView>
  </sheetViews>
  <sheetFormatPr baseColWidth="10" defaultColWidth="11.5703125" defaultRowHeight="15"/>
  <cols>
    <col min="1" max="1" width="1.85546875" style="86" customWidth="1"/>
    <col min="2" max="2" width="6.7109375" style="86" customWidth="1"/>
    <col min="3" max="3" width="70.42578125" style="86" customWidth="1"/>
    <col min="4" max="4" width="26.42578125" style="86" bestFit="1" customWidth="1"/>
    <col min="5" max="6" width="13.85546875" style="86" customWidth="1"/>
    <col min="7" max="7" width="27" style="77" customWidth="1"/>
    <col min="8" max="8" width="17.42578125" style="86" customWidth="1"/>
    <col min="9" max="9" width="40.85546875" style="86" customWidth="1"/>
    <col min="10" max="10" width="76.5703125" style="86" customWidth="1"/>
    <col min="11" max="11" width="13.42578125" style="86" bestFit="1" customWidth="1"/>
    <col min="12" max="16384" width="11.5703125" style="86"/>
  </cols>
  <sheetData>
    <row r="1" spans="1:555" ht="26.25" hidden="1">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1449</v>
      </c>
      <c r="K2" s="122" t="s">
        <v>1364</v>
      </c>
      <c r="L2" s="122" t="s">
        <v>1365</v>
      </c>
      <c r="M2" s="122" t="s">
        <v>1366</v>
      </c>
      <c r="N2" s="122" t="s">
        <v>1367</v>
      </c>
      <c r="O2" s="122" t="s">
        <v>1368</v>
      </c>
      <c r="P2" s="122" t="s">
        <v>1462</v>
      </c>
      <c r="Q2" s="122" t="s">
        <v>1504</v>
      </c>
      <c r="R2" s="440" t="str">
        <f>+Presupuesto!D11</f>
        <v>Recurrente</v>
      </c>
      <c r="S2" s="44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1" t="s">
        <v>420</v>
      </c>
      <c r="AI2" s="211" t="s">
        <v>421</v>
      </c>
      <c r="AJ2" s="211" t="s">
        <v>422</v>
      </c>
      <c r="AK2" s="211" t="s">
        <v>423</v>
      </c>
      <c r="AL2" s="211" t="s">
        <v>424</v>
      </c>
      <c r="AM2" s="211" t="s">
        <v>427</v>
      </c>
      <c r="AN2" s="211" t="s">
        <v>425</v>
      </c>
      <c r="AO2" s="211" t="s">
        <v>426</v>
      </c>
      <c r="AP2" s="211" t="s">
        <v>428</v>
      </c>
      <c r="AQ2" s="211" t="s">
        <v>429</v>
      </c>
      <c r="AR2" s="211" t="s">
        <v>430</v>
      </c>
      <c r="AS2" s="211" t="s">
        <v>431</v>
      </c>
      <c r="AT2" s="211" t="s">
        <v>432</v>
      </c>
      <c r="AU2" s="211" t="s">
        <v>433</v>
      </c>
      <c r="AV2" s="211" t="s">
        <v>434</v>
      </c>
      <c r="AW2" s="211" t="s">
        <v>435</v>
      </c>
      <c r="AX2" s="211" t="s">
        <v>436</v>
      </c>
      <c r="AY2" s="211" t="s">
        <v>437</v>
      </c>
      <c r="AZ2" s="211" t="s">
        <v>438</v>
      </c>
      <c r="BA2" s="211" t="s">
        <v>439</v>
      </c>
      <c r="BB2" s="211" t="s">
        <v>440</v>
      </c>
      <c r="BC2" s="211" t="s">
        <v>441</v>
      </c>
      <c r="BD2" s="211" t="s">
        <v>442</v>
      </c>
      <c r="BE2" s="211" t="s">
        <v>443</v>
      </c>
      <c r="BF2" s="211" t="s">
        <v>444</v>
      </c>
      <c r="BG2" s="211" t="s">
        <v>445</v>
      </c>
      <c r="BH2" s="211" t="s">
        <v>446</v>
      </c>
      <c r="BI2" s="211" t="s">
        <v>447</v>
      </c>
      <c r="BJ2" s="211" t="s">
        <v>448</v>
      </c>
      <c r="BK2" s="211" t="s">
        <v>449</v>
      </c>
      <c r="BL2" s="211" t="s">
        <v>450</v>
      </c>
      <c r="BM2" s="211" t="s">
        <v>451</v>
      </c>
      <c r="BN2" s="211" t="s">
        <v>452</v>
      </c>
      <c r="BO2" s="211" t="s">
        <v>453</v>
      </c>
      <c r="BP2" s="211" t="s">
        <v>454</v>
      </c>
      <c r="BQ2" s="211" t="s">
        <v>455</v>
      </c>
      <c r="BR2" s="211" t="s">
        <v>456</v>
      </c>
      <c r="BS2" s="211" t="s">
        <v>457</v>
      </c>
      <c r="BT2" s="211" t="s">
        <v>458</v>
      </c>
      <c r="BU2" s="211" t="s">
        <v>459</v>
      </c>
    </row>
    <row r="3" spans="1:555" hidden="1">
      <c r="AH3" s="212">
        <v>2500</v>
      </c>
      <c r="AI3" s="212">
        <v>1900</v>
      </c>
      <c r="AJ3" s="212">
        <v>1650</v>
      </c>
      <c r="AK3" s="212">
        <v>1580</v>
      </c>
      <c r="AL3" s="212">
        <v>2250</v>
      </c>
      <c r="AM3" s="212">
        <v>1650</v>
      </c>
      <c r="AN3" s="212">
        <v>1400</v>
      </c>
      <c r="AO3" s="213">
        <v>1340</v>
      </c>
      <c r="AP3" s="213">
        <v>2000</v>
      </c>
      <c r="AQ3" s="213">
        <v>1400</v>
      </c>
      <c r="AR3" s="213">
        <v>1150</v>
      </c>
      <c r="AS3" s="213">
        <v>1100</v>
      </c>
      <c r="AT3" s="213">
        <v>1750</v>
      </c>
      <c r="AU3" s="213">
        <v>1150</v>
      </c>
      <c r="AV3" s="213">
        <v>900</v>
      </c>
      <c r="AW3" s="213">
        <v>860</v>
      </c>
      <c r="AX3" s="213">
        <v>1200</v>
      </c>
      <c r="AY3" s="122">
        <v>900</v>
      </c>
      <c r="AZ3" s="122">
        <v>650</v>
      </c>
      <c r="BA3" s="122">
        <v>620</v>
      </c>
      <c r="BB3" s="212">
        <f>+'Cuadro Resumen'!C213</f>
        <v>5605.2314999999999</v>
      </c>
      <c r="BC3" s="212">
        <f>+'Cuadro Resumen'!D213</f>
        <v>5165.6055000000006</v>
      </c>
      <c r="BD3" s="212">
        <f>+'Cuadro Resumen'!E213</f>
        <v>6594.39</v>
      </c>
      <c r="BE3" s="212">
        <f>+'Cuadro Resumen'!F213</f>
        <v>6154.7640000000001</v>
      </c>
      <c r="BF3" s="212">
        <f>+'Cuadro Resumen'!C214</f>
        <v>4945.7925000000005</v>
      </c>
      <c r="BG3" s="212">
        <f>+'Cuadro Resumen'!D214</f>
        <v>4506.1665000000003</v>
      </c>
      <c r="BH3" s="212">
        <f>+'Cuadro Resumen'!E214</f>
        <v>5934.951</v>
      </c>
      <c r="BI3" s="212">
        <f>+'Cuadro Resumen'!F214</f>
        <v>5495.3249999999998</v>
      </c>
      <c r="BJ3" s="213">
        <f>+'Cuadro Resumen'!C215</f>
        <v>4286.3535000000002</v>
      </c>
      <c r="BK3" s="213">
        <f>+'Cuadro Resumen'!D215</f>
        <v>3956.634</v>
      </c>
      <c r="BL3" s="213">
        <f>+'Cuadro Resumen'!E215</f>
        <v>5275.5120000000006</v>
      </c>
      <c r="BM3" s="213">
        <f>+'Cuadro Resumen'!F215</f>
        <v>4835.8860000000004</v>
      </c>
      <c r="BN3" s="213">
        <f>+'Cuadro Resumen'!C216</f>
        <v>3626.9145000000003</v>
      </c>
      <c r="BO3" s="213">
        <f>+'Cuadro Resumen'!D216</f>
        <v>3297.1950000000002</v>
      </c>
      <c r="BP3" s="213">
        <f>+'Cuadro Resumen'!E216</f>
        <v>4616.0730000000003</v>
      </c>
      <c r="BQ3" s="213">
        <f>+'Cuadro Resumen'!F216</f>
        <v>4286.3535000000002</v>
      </c>
      <c r="BR3" s="213">
        <f>+'Cuadro Resumen'!C217</f>
        <v>3187.2885000000001</v>
      </c>
      <c r="BS3" s="213">
        <f>+'Cuadro Resumen'!D217</f>
        <v>2967.4755</v>
      </c>
      <c r="BT3" s="213">
        <f>+'Cuadro Resumen'!E217</f>
        <v>4066.5405000000001</v>
      </c>
      <c r="BU3" s="213">
        <f>+'Cuadro Resumen'!F217</f>
        <v>3736.8210000000004</v>
      </c>
    </row>
    <row r="5" spans="1:555" ht="26.25">
      <c r="C5" s="87" t="s">
        <v>384</v>
      </c>
      <c r="D5" s="439">
        <f>SUMIF($C:$C,$C$10,D:D)</f>
        <v>424750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SUM(F17:F68)</f>
        <v>424750</v>
      </c>
      <c r="E10" s="94"/>
      <c r="F10" s="94"/>
      <c r="G10" s="79"/>
      <c r="H10" s="94"/>
      <c r="I10" s="121"/>
    </row>
    <row r="11" spans="1:555">
      <c r="B11" s="93"/>
      <c r="C11" s="70"/>
      <c r="D11" s="31"/>
      <c r="E11" s="93"/>
      <c r="F11" s="93"/>
      <c r="G11" s="93"/>
      <c r="H11" s="76"/>
      <c r="I11" s="76"/>
      <c r="J11" s="76"/>
      <c r="K11" s="112"/>
    </row>
    <row r="12" spans="1:555">
      <c r="B12" s="93"/>
      <c r="C12" s="70"/>
      <c r="D12" s="31"/>
      <c r="E12" s="93"/>
      <c r="F12" s="93"/>
      <c r="G12" s="70"/>
      <c r="H12" s="76"/>
      <c r="I12" s="76"/>
      <c r="J12" s="76"/>
      <c r="K12" s="112"/>
    </row>
    <row r="13" spans="1:555" ht="15.75">
      <c r="B13" s="542"/>
      <c r="C13" s="202" t="s">
        <v>392</v>
      </c>
      <c r="D13" s="533" t="s">
        <v>2076</v>
      </c>
      <c r="E13" s="93"/>
      <c r="F13" s="93"/>
      <c r="G13" s="93"/>
      <c r="H13" s="76"/>
      <c r="I13" s="76"/>
      <c r="J13" s="76"/>
      <c r="K13" s="112"/>
    </row>
    <row r="14" spans="1:555" ht="18.75">
      <c r="B14" s="93"/>
      <c r="C14" s="208"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Gestión para la compra de materiales e insumos de oficina.</v>
      </c>
      <c r="D14" s="31"/>
      <c r="E14" s="93"/>
      <c r="F14" s="93"/>
      <c r="G14" s="93"/>
      <c r="H14" s="76"/>
      <c r="I14" s="76"/>
      <c r="J14" s="76"/>
      <c r="K14" s="112"/>
    </row>
    <row r="15" spans="1:555" ht="15.75" thickBot="1">
      <c r="B15" s="93"/>
      <c r="C15" s="70"/>
      <c r="D15" s="31"/>
      <c r="E15" s="93"/>
      <c r="F15" s="93"/>
      <c r="G15" s="93"/>
      <c r="H15" s="76"/>
      <c r="I15" s="76"/>
      <c r="J15" s="76"/>
      <c r="K15" s="112"/>
    </row>
    <row r="16" spans="1:555" ht="15.75" thickBot="1">
      <c r="B16" s="93"/>
      <c r="C16" s="126" t="s">
        <v>44</v>
      </c>
      <c r="D16" s="128" t="s">
        <v>55</v>
      </c>
      <c r="E16" s="128" t="s">
        <v>57</v>
      </c>
      <c r="F16" s="127" t="s">
        <v>27</v>
      </c>
      <c r="G16" s="133" t="s">
        <v>131</v>
      </c>
      <c r="H16" s="128" t="s">
        <v>46</v>
      </c>
      <c r="I16" s="128" t="s">
        <v>132</v>
      </c>
      <c r="J16" s="128" t="s">
        <v>410</v>
      </c>
      <c r="K16" s="126" t="s">
        <v>411</v>
      </c>
    </row>
    <row r="17" spans="2:11">
      <c r="B17" s="93"/>
      <c r="C17" s="538" t="s">
        <v>2184</v>
      </c>
      <c r="D17" s="158">
        <v>60</v>
      </c>
      <c r="E17" s="96">
        <v>300</v>
      </c>
      <c r="F17" s="97">
        <f>D17*E17</f>
        <v>18000</v>
      </c>
      <c r="G17" s="161" t="s">
        <v>1492</v>
      </c>
      <c r="H17" s="98" t="s">
        <v>956</v>
      </c>
      <c r="I17" s="98" t="str">
        <f>VLOOKUP(H17,Presupuesto!$B$11:$C$565,2,0)</f>
        <v>OTROS RESPUESTOS Y ACCESORIOS MENORES</v>
      </c>
      <c r="J17" s="216" t="s">
        <v>1364</v>
      </c>
      <c r="K17" s="540" t="s">
        <v>412</v>
      </c>
    </row>
    <row r="18" spans="2:11" ht="32.25" customHeight="1">
      <c r="B18" s="93"/>
      <c r="C18" s="537" t="s">
        <v>2185</v>
      </c>
      <c r="D18" s="151">
        <v>20</v>
      </c>
      <c r="E18" s="100">
        <v>400</v>
      </c>
      <c r="F18" s="97">
        <f>D18*E18</f>
        <v>8000</v>
      </c>
      <c r="G18" s="161" t="s">
        <v>1492</v>
      </c>
      <c r="H18" s="101" t="s">
        <v>956</v>
      </c>
      <c r="I18" s="98" t="str">
        <f>VLOOKUP(H18,Presupuesto!$B$11:$C$565,2,0)</f>
        <v>OTROS RESPUESTOS Y ACCESORIOS MENORES</v>
      </c>
      <c r="J18" s="98" t="str">
        <f t="shared" ref="J18:J68" si="0">$J$17</f>
        <v>Gestión Administrativa y  financiera en apoyo al Desarrollo Académico</v>
      </c>
      <c r="K18" s="540" t="s">
        <v>412</v>
      </c>
    </row>
    <row r="19" spans="2:11">
      <c r="B19" s="93"/>
      <c r="C19" s="537" t="s">
        <v>2186</v>
      </c>
      <c r="D19" s="151">
        <v>20</v>
      </c>
      <c r="E19" s="100">
        <v>600</v>
      </c>
      <c r="F19" s="97">
        <f t="shared" ref="F19:F68" si="1">D19*E19</f>
        <v>12000</v>
      </c>
      <c r="G19" s="161" t="s">
        <v>1492</v>
      </c>
      <c r="H19" s="101" t="s">
        <v>956</v>
      </c>
      <c r="I19" s="98" t="str">
        <f>VLOOKUP(H19,Presupuesto!$B$11:$C$565,2,0)</f>
        <v>OTROS RESPUESTOS Y ACCESORIOS MENORES</v>
      </c>
      <c r="J19" s="98" t="str">
        <f t="shared" si="0"/>
        <v>Gestión Administrativa y  financiera en apoyo al Desarrollo Académico</v>
      </c>
      <c r="K19" s="540" t="s">
        <v>412</v>
      </c>
    </row>
    <row r="20" spans="2:11" s="444" customFormat="1" ht="30">
      <c r="B20" s="93"/>
      <c r="C20" s="537" t="s">
        <v>2187</v>
      </c>
      <c r="D20" s="151">
        <v>120</v>
      </c>
      <c r="E20" s="100">
        <v>290</v>
      </c>
      <c r="F20" s="97">
        <f t="shared" si="1"/>
        <v>34800</v>
      </c>
      <c r="G20" s="161" t="s">
        <v>1492</v>
      </c>
      <c r="H20" s="101" t="s">
        <v>956</v>
      </c>
      <c r="I20" s="98" t="str">
        <f>VLOOKUP(H20,Presupuesto!$B$11:$C$565,2,0)</f>
        <v>OTROS RESPUESTOS Y ACCESORIOS MENORES</v>
      </c>
      <c r="J20" s="98" t="str">
        <f t="shared" si="0"/>
        <v>Gestión Administrativa y  financiera en apoyo al Desarrollo Académico</v>
      </c>
      <c r="K20" s="540" t="s">
        <v>412</v>
      </c>
    </row>
    <row r="21" spans="2:11" s="444" customFormat="1">
      <c r="B21" s="93"/>
      <c r="C21" s="537" t="s">
        <v>2188</v>
      </c>
      <c r="D21" s="151">
        <v>10</v>
      </c>
      <c r="E21" s="100">
        <v>3000</v>
      </c>
      <c r="F21" s="97">
        <f t="shared" si="1"/>
        <v>30000</v>
      </c>
      <c r="G21" s="161" t="s">
        <v>1492</v>
      </c>
      <c r="H21" s="101" t="s">
        <v>956</v>
      </c>
      <c r="I21" s="98" t="str">
        <f>VLOOKUP(H21,Presupuesto!$B$11:$C$565,2,0)</f>
        <v>OTROS RESPUESTOS Y ACCESORIOS MENORES</v>
      </c>
      <c r="J21" s="98" t="str">
        <f t="shared" si="0"/>
        <v>Gestión Administrativa y  financiera en apoyo al Desarrollo Académico</v>
      </c>
      <c r="K21" s="540" t="s">
        <v>412</v>
      </c>
    </row>
    <row r="22" spans="2:11" s="444" customFormat="1">
      <c r="B22" s="93"/>
      <c r="C22" s="537" t="s">
        <v>2189</v>
      </c>
      <c r="D22" s="151">
        <v>6</v>
      </c>
      <c r="E22" s="100">
        <v>3000</v>
      </c>
      <c r="F22" s="97">
        <f t="shared" si="1"/>
        <v>18000</v>
      </c>
      <c r="G22" s="161" t="s">
        <v>1492</v>
      </c>
      <c r="H22" s="101" t="s">
        <v>956</v>
      </c>
      <c r="I22" s="98" t="str">
        <f>VLOOKUP(H22,Presupuesto!$B$11:$C$565,2,0)</f>
        <v>OTROS RESPUESTOS Y ACCESORIOS MENORES</v>
      </c>
      <c r="J22" s="98" t="str">
        <f t="shared" si="0"/>
        <v>Gestión Administrativa y  financiera en apoyo al Desarrollo Académico</v>
      </c>
      <c r="K22" s="540" t="s">
        <v>412</v>
      </c>
    </row>
    <row r="23" spans="2:11" s="444" customFormat="1" ht="45">
      <c r="B23" s="93"/>
      <c r="C23" s="537" t="s">
        <v>2190</v>
      </c>
      <c r="D23" s="151">
        <v>10000</v>
      </c>
      <c r="E23" s="100">
        <v>5</v>
      </c>
      <c r="F23" s="97">
        <f t="shared" si="1"/>
        <v>50000</v>
      </c>
      <c r="G23" s="161" t="s">
        <v>1492</v>
      </c>
      <c r="H23" s="101" t="s">
        <v>822</v>
      </c>
      <c r="I23" s="98" t="str">
        <f>VLOOKUP(H23,Presupuesto!$B$11:$C$565,2,0)</f>
        <v>PRODUCTOS PAPEL Y CARTON</v>
      </c>
      <c r="J23" s="98" t="str">
        <f t="shared" si="0"/>
        <v>Gestión Administrativa y  financiera en apoyo al Desarrollo Académico</v>
      </c>
      <c r="K23" s="540" t="s">
        <v>412</v>
      </c>
    </row>
    <row r="24" spans="2:11" s="444" customFormat="1">
      <c r="B24" s="93"/>
      <c r="C24" s="537" t="s">
        <v>2191</v>
      </c>
      <c r="D24" s="151">
        <v>10</v>
      </c>
      <c r="E24" s="100">
        <v>80</v>
      </c>
      <c r="F24" s="97">
        <f t="shared" si="1"/>
        <v>800</v>
      </c>
      <c r="G24" s="161" t="s">
        <v>1492</v>
      </c>
      <c r="H24" s="101" t="s">
        <v>822</v>
      </c>
      <c r="I24" s="98" t="str">
        <f>VLOOKUP(H24,Presupuesto!$B$11:$C$565,2,0)</f>
        <v>PRODUCTOS PAPEL Y CARTON</v>
      </c>
      <c r="J24" s="98" t="str">
        <f t="shared" si="0"/>
        <v>Gestión Administrativa y  financiera en apoyo al Desarrollo Académico</v>
      </c>
      <c r="K24" s="540" t="s">
        <v>412</v>
      </c>
    </row>
    <row r="25" spans="2:11" s="444" customFormat="1">
      <c r="B25" s="93"/>
      <c r="C25" s="537" t="s">
        <v>2192</v>
      </c>
      <c r="D25" s="151">
        <v>10</v>
      </c>
      <c r="E25" s="100">
        <v>85</v>
      </c>
      <c r="F25" s="97">
        <f t="shared" si="1"/>
        <v>850</v>
      </c>
      <c r="G25" s="161" t="s">
        <v>1492</v>
      </c>
      <c r="H25" s="101" t="s">
        <v>822</v>
      </c>
      <c r="I25" s="98" t="str">
        <f>VLOOKUP(H25,Presupuesto!$B$11:$C$565,2,0)</f>
        <v>PRODUCTOS PAPEL Y CARTON</v>
      </c>
      <c r="J25" s="98" t="str">
        <f t="shared" si="0"/>
        <v>Gestión Administrativa y  financiera en apoyo al Desarrollo Académico</v>
      </c>
      <c r="K25" s="540" t="s">
        <v>412</v>
      </c>
    </row>
    <row r="26" spans="2:11" s="444" customFormat="1">
      <c r="B26" s="93"/>
      <c r="C26" s="537" t="s">
        <v>2193</v>
      </c>
      <c r="D26" s="151">
        <v>4</v>
      </c>
      <c r="E26" s="100">
        <v>1000</v>
      </c>
      <c r="F26" s="97">
        <f t="shared" si="1"/>
        <v>4000</v>
      </c>
      <c r="G26" s="161" t="s">
        <v>1492</v>
      </c>
      <c r="H26" s="101" t="s">
        <v>822</v>
      </c>
      <c r="I26" s="98" t="str">
        <f>VLOOKUP(H26,Presupuesto!$B$11:$C$565,2,0)</f>
        <v>PRODUCTOS PAPEL Y CARTON</v>
      </c>
      <c r="J26" s="98" t="str">
        <f t="shared" si="0"/>
        <v>Gestión Administrativa y  financiera en apoyo al Desarrollo Académico</v>
      </c>
      <c r="K26" s="540" t="s">
        <v>412</v>
      </c>
    </row>
    <row r="27" spans="2:11" s="444" customFormat="1">
      <c r="B27" s="93"/>
      <c r="C27" s="537" t="s">
        <v>2194</v>
      </c>
      <c r="D27" s="151">
        <v>4</v>
      </c>
      <c r="E27" s="100">
        <v>1000</v>
      </c>
      <c r="F27" s="97">
        <f t="shared" si="1"/>
        <v>4000</v>
      </c>
      <c r="G27" s="161" t="s">
        <v>1492</v>
      </c>
      <c r="H27" s="101" t="s">
        <v>822</v>
      </c>
      <c r="I27" s="98" t="str">
        <f>VLOOKUP(H27,Presupuesto!$B$11:$C$565,2,0)</f>
        <v>PRODUCTOS PAPEL Y CARTON</v>
      </c>
      <c r="J27" s="98" t="str">
        <f t="shared" si="0"/>
        <v>Gestión Administrativa y  financiera en apoyo al Desarrollo Académico</v>
      </c>
      <c r="K27" s="540" t="s">
        <v>412</v>
      </c>
    </row>
    <row r="28" spans="2:11" s="444" customFormat="1">
      <c r="B28" s="93"/>
      <c r="C28" s="537" t="s">
        <v>2195</v>
      </c>
      <c r="D28" s="151">
        <v>4</v>
      </c>
      <c r="E28" s="100">
        <v>1800</v>
      </c>
      <c r="F28" s="97">
        <f t="shared" si="1"/>
        <v>7200</v>
      </c>
      <c r="G28" s="161" t="s">
        <v>1492</v>
      </c>
      <c r="H28" s="101" t="s">
        <v>822</v>
      </c>
      <c r="I28" s="98" t="str">
        <f>VLOOKUP(H28,Presupuesto!$B$11:$C$565,2,0)</f>
        <v>PRODUCTOS PAPEL Y CARTON</v>
      </c>
      <c r="J28" s="98" t="str">
        <f t="shared" si="0"/>
        <v>Gestión Administrativa y  financiera en apoyo al Desarrollo Académico</v>
      </c>
      <c r="K28" s="540" t="s">
        <v>412</v>
      </c>
    </row>
    <row r="29" spans="2:11" s="444" customFormat="1">
      <c r="B29" s="93"/>
      <c r="C29" s="537" t="s">
        <v>2196</v>
      </c>
      <c r="D29" s="151">
        <v>4</v>
      </c>
      <c r="E29" s="100">
        <v>1000</v>
      </c>
      <c r="F29" s="97">
        <f t="shared" si="1"/>
        <v>4000</v>
      </c>
      <c r="G29" s="161" t="s">
        <v>1492</v>
      </c>
      <c r="H29" s="101" t="s">
        <v>956</v>
      </c>
      <c r="I29" s="98" t="str">
        <f>VLOOKUP(H29,Presupuesto!$B$11:$C$565,2,0)</f>
        <v>OTROS RESPUESTOS Y ACCESORIOS MENORES</v>
      </c>
      <c r="J29" s="98" t="str">
        <f t="shared" si="0"/>
        <v>Gestión Administrativa y  financiera en apoyo al Desarrollo Académico</v>
      </c>
      <c r="K29" s="540" t="s">
        <v>412</v>
      </c>
    </row>
    <row r="30" spans="2:11" s="444" customFormat="1">
      <c r="B30" s="93"/>
      <c r="C30" s="537" t="s">
        <v>2197</v>
      </c>
      <c r="D30" s="151">
        <v>4</v>
      </c>
      <c r="E30" s="100">
        <v>3000</v>
      </c>
      <c r="F30" s="97">
        <f t="shared" si="1"/>
        <v>12000</v>
      </c>
      <c r="G30" s="161" t="s">
        <v>1492</v>
      </c>
      <c r="H30" s="101" t="s">
        <v>956</v>
      </c>
      <c r="I30" s="98" t="str">
        <f>VLOOKUP(H30,Presupuesto!$B$11:$C$565,2,0)</f>
        <v>OTROS RESPUESTOS Y ACCESORIOS MENORES</v>
      </c>
      <c r="J30" s="98" t="str">
        <f t="shared" si="0"/>
        <v>Gestión Administrativa y  financiera en apoyo al Desarrollo Académico</v>
      </c>
      <c r="K30" s="540" t="s">
        <v>412</v>
      </c>
    </row>
    <row r="31" spans="2:11" s="444" customFormat="1">
      <c r="B31" s="93"/>
      <c r="C31" s="537" t="s">
        <v>2198</v>
      </c>
      <c r="D31" s="151">
        <v>600</v>
      </c>
      <c r="E31" s="100">
        <v>90</v>
      </c>
      <c r="F31" s="97">
        <f t="shared" si="1"/>
        <v>54000</v>
      </c>
      <c r="G31" s="161" t="s">
        <v>1492</v>
      </c>
      <c r="H31" s="101" t="s">
        <v>822</v>
      </c>
      <c r="I31" s="98" t="str">
        <f>VLOOKUP(H31,Presupuesto!$B$11:$C$565,2,0)</f>
        <v>PRODUCTOS PAPEL Y CARTON</v>
      </c>
      <c r="J31" s="98" t="str">
        <f t="shared" si="0"/>
        <v>Gestión Administrativa y  financiera en apoyo al Desarrollo Académico</v>
      </c>
      <c r="K31" s="540" t="s">
        <v>412</v>
      </c>
    </row>
    <row r="32" spans="2:11" s="444" customFormat="1">
      <c r="B32" s="93"/>
      <c r="C32" s="537" t="s">
        <v>2199</v>
      </c>
      <c r="D32" s="151">
        <v>600</v>
      </c>
      <c r="E32" s="100">
        <v>90</v>
      </c>
      <c r="F32" s="97">
        <f t="shared" si="1"/>
        <v>54000</v>
      </c>
      <c r="G32" s="161" t="s">
        <v>1492</v>
      </c>
      <c r="H32" s="101" t="s">
        <v>822</v>
      </c>
      <c r="I32" s="98" t="str">
        <f>VLOOKUP(H32,Presupuesto!$B$11:$C$565,2,0)</f>
        <v>PRODUCTOS PAPEL Y CARTON</v>
      </c>
      <c r="J32" s="98" t="str">
        <f t="shared" si="0"/>
        <v>Gestión Administrativa y  financiera en apoyo al Desarrollo Académico</v>
      </c>
      <c r="K32" s="540" t="s">
        <v>412</v>
      </c>
    </row>
    <row r="33" spans="2:11" s="444" customFormat="1">
      <c r="B33" s="93"/>
      <c r="C33" s="537" t="s">
        <v>2200</v>
      </c>
      <c r="D33" s="151">
        <v>24</v>
      </c>
      <c r="E33" s="100">
        <v>50</v>
      </c>
      <c r="F33" s="97">
        <f t="shared" si="1"/>
        <v>1200</v>
      </c>
      <c r="G33" s="161" t="s">
        <v>1492</v>
      </c>
      <c r="H33" s="101" t="s">
        <v>943</v>
      </c>
      <c r="I33" s="98" t="str">
        <f>VLOOKUP(H33,Presupuesto!$B$11:$C$565,2,0)</f>
        <v>UTILES DE ESCRITORIO, OFICINA Y ENSE¥ANZA</v>
      </c>
      <c r="J33" s="98" t="str">
        <f t="shared" si="0"/>
        <v>Gestión Administrativa y  financiera en apoyo al Desarrollo Académico</v>
      </c>
      <c r="K33" s="540" t="s">
        <v>412</v>
      </c>
    </row>
    <row r="34" spans="2:11" s="444" customFormat="1">
      <c r="B34" s="93"/>
      <c r="C34" s="537" t="s">
        <v>2201</v>
      </c>
      <c r="D34" s="151">
        <v>24</v>
      </c>
      <c r="E34" s="100">
        <v>30</v>
      </c>
      <c r="F34" s="97">
        <f t="shared" si="1"/>
        <v>720</v>
      </c>
      <c r="G34" s="161" t="s">
        <v>1492</v>
      </c>
      <c r="H34" s="101" t="s">
        <v>943</v>
      </c>
      <c r="I34" s="98" t="str">
        <f>VLOOKUP(H34,Presupuesto!$B$11:$C$565,2,0)</f>
        <v>UTILES DE ESCRITORIO, OFICINA Y ENSE¥ANZA</v>
      </c>
      <c r="J34" s="98" t="str">
        <f t="shared" si="0"/>
        <v>Gestión Administrativa y  financiera en apoyo al Desarrollo Académico</v>
      </c>
      <c r="K34" s="540" t="s">
        <v>412</v>
      </c>
    </row>
    <row r="35" spans="2:11" s="444" customFormat="1">
      <c r="B35" s="93"/>
      <c r="C35" s="537" t="s">
        <v>2202</v>
      </c>
      <c r="D35" s="151">
        <v>24</v>
      </c>
      <c r="E35" s="100">
        <v>40</v>
      </c>
      <c r="F35" s="97">
        <f t="shared" si="1"/>
        <v>960</v>
      </c>
      <c r="G35" s="161" t="s">
        <v>1492</v>
      </c>
      <c r="H35" s="101" t="s">
        <v>943</v>
      </c>
      <c r="I35" s="98" t="str">
        <f>VLOOKUP(H35,Presupuesto!$B$11:$C$565,2,0)</f>
        <v>UTILES DE ESCRITORIO, OFICINA Y ENSE¥ANZA</v>
      </c>
      <c r="J35" s="98" t="str">
        <f t="shared" si="0"/>
        <v>Gestión Administrativa y  financiera en apoyo al Desarrollo Académico</v>
      </c>
      <c r="K35" s="540" t="s">
        <v>412</v>
      </c>
    </row>
    <row r="36" spans="2:11" s="444" customFormat="1">
      <c r="B36" s="93"/>
      <c r="C36" s="537" t="s">
        <v>2203</v>
      </c>
      <c r="D36" s="151">
        <v>24</v>
      </c>
      <c r="E36" s="100">
        <v>60</v>
      </c>
      <c r="F36" s="97">
        <f t="shared" si="1"/>
        <v>1440</v>
      </c>
      <c r="G36" s="161" t="s">
        <v>1492</v>
      </c>
      <c r="H36" s="101" t="s">
        <v>943</v>
      </c>
      <c r="I36" s="98" t="str">
        <f>VLOOKUP(H36,Presupuesto!$B$11:$C$565,2,0)</f>
        <v>UTILES DE ESCRITORIO, OFICINA Y ENSE¥ANZA</v>
      </c>
      <c r="J36" s="98" t="str">
        <f t="shared" si="0"/>
        <v>Gestión Administrativa y  financiera en apoyo al Desarrollo Académico</v>
      </c>
      <c r="K36" s="540" t="s">
        <v>412</v>
      </c>
    </row>
    <row r="37" spans="2:11" s="444" customFormat="1">
      <c r="B37" s="93"/>
      <c r="C37" s="537" t="s">
        <v>2204</v>
      </c>
      <c r="D37" s="151">
        <v>24</v>
      </c>
      <c r="E37" s="100">
        <v>120</v>
      </c>
      <c r="F37" s="97">
        <f t="shared" si="1"/>
        <v>2880</v>
      </c>
      <c r="G37" s="161" t="s">
        <v>1492</v>
      </c>
      <c r="H37" s="101" t="s">
        <v>943</v>
      </c>
      <c r="I37" s="98" t="str">
        <f>VLOOKUP(H37,Presupuesto!$B$11:$C$565,2,0)</f>
        <v>UTILES DE ESCRITORIO, OFICINA Y ENSE¥ANZA</v>
      </c>
      <c r="J37" s="98" t="str">
        <f t="shared" si="0"/>
        <v>Gestión Administrativa y  financiera en apoyo al Desarrollo Académico</v>
      </c>
      <c r="K37" s="540" t="s">
        <v>412</v>
      </c>
    </row>
    <row r="38" spans="2:11" s="444" customFormat="1">
      <c r="B38" s="93"/>
      <c r="C38" s="537" t="s">
        <v>2205</v>
      </c>
      <c r="D38" s="151">
        <v>24</v>
      </c>
      <c r="E38" s="100">
        <v>130</v>
      </c>
      <c r="F38" s="97">
        <f t="shared" si="1"/>
        <v>3120</v>
      </c>
      <c r="G38" s="161" t="s">
        <v>1492</v>
      </c>
      <c r="H38" s="101" t="s">
        <v>943</v>
      </c>
      <c r="I38" s="98" t="str">
        <f>VLOOKUP(H38,Presupuesto!$B$11:$C$565,2,0)</f>
        <v>UTILES DE ESCRITORIO, OFICINA Y ENSE¥ANZA</v>
      </c>
      <c r="J38" s="98" t="str">
        <f t="shared" si="0"/>
        <v>Gestión Administrativa y  financiera en apoyo al Desarrollo Académico</v>
      </c>
      <c r="K38" s="540" t="s">
        <v>412</v>
      </c>
    </row>
    <row r="39" spans="2:11" s="444" customFormat="1">
      <c r="B39" s="93"/>
      <c r="C39" s="537" t="s">
        <v>2206</v>
      </c>
      <c r="D39" s="151">
        <v>24</v>
      </c>
      <c r="E39" s="100">
        <v>100</v>
      </c>
      <c r="F39" s="97">
        <f t="shared" si="1"/>
        <v>2400</v>
      </c>
      <c r="G39" s="161" t="s">
        <v>1492</v>
      </c>
      <c r="H39" s="101" t="s">
        <v>943</v>
      </c>
      <c r="I39" s="98" t="str">
        <f>VLOOKUP(H39,Presupuesto!$B$11:$C$565,2,0)</f>
        <v>UTILES DE ESCRITORIO, OFICINA Y ENSE¥ANZA</v>
      </c>
      <c r="J39" s="98" t="str">
        <f t="shared" si="0"/>
        <v>Gestión Administrativa y  financiera en apoyo al Desarrollo Académico</v>
      </c>
      <c r="K39" s="540" t="s">
        <v>412</v>
      </c>
    </row>
    <row r="40" spans="2:11" s="444" customFormat="1">
      <c r="B40" s="93"/>
      <c r="C40" s="537" t="s">
        <v>2207</v>
      </c>
      <c r="D40" s="151">
        <v>24</v>
      </c>
      <c r="E40" s="100">
        <v>30</v>
      </c>
      <c r="F40" s="97">
        <f t="shared" si="1"/>
        <v>720</v>
      </c>
      <c r="G40" s="161" t="s">
        <v>1492</v>
      </c>
      <c r="H40" s="101" t="s">
        <v>943</v>
      </c>
      <c r="I40" s="98" t="str">
        <f>VLOOKUP(H40,Presupuesto!$B$11:$C$565,2,0)</f>
        <v>UTILES DE ESCRITORIO, OFICINA Y ENSE¥ANZA</v>
      </c>
      <c r="J40" s="98" t="str">
        <f t="shared" si="0"/>
        <v>Gestión Administrativa y  financiera en apoyo al Desarrollo Académico</v>
      </c>
      <c r="K40" s="540" t="s">
        <v>412</v>
      </c>
    </row>
    <row r="41" spans="2:11" s="444" customFormat="1">
      <c r="B41" s="93"/>
      <c r="C41" s="537" t="s">
        <v>2208</v>
      </c>
      <c r="D41" s="151">
        <v>24</v>
      </c>
      <c r="E41" s="100">
        <v>500</v>
      </c>
      <c r="F41" s="97">
        <f t="shared" si="1"/>
        <v>12000</v>
      </c>
      <c r="G41" s="161" t="s">
        <v>1492</v>
      </c>
      <c r="H41" s="101" t="s">
        <v>943</v>
      </c>
      <c r="I41" s="98" t="str">
        <f>VLOOKUP(H41,Presupuesto!$B$11:$C$565,2,0)</f>
        <v>UTILES DE ESCRITORIO, OFICINA Y ENSE¥ANZA</v>
      </c>
      <c r="J41" s="98" t="str">
        <f t="shared" si="0"/>
        <v>Gestión Administrativa y  financiera en apoyo al Desarrollo Académico</v>
      </c>
      <c r="K41" s="540" t="s">
        <v>412</v>
      </c>
    </row>
    <row r="42" spans="2:11" s="444" customFormat="1">
      <c r="B42" s="93"/>
      <c r="C42" s="537" t="s">
        <v>2209</v>
      </c>
      <c r="D42" s="151">
        <v>24</v>
      </c>
      <c r="E42" s="100">
        <v>500</v>
      </c>
      <c r="F42" s="97">
        <f t="shared" si="1"/>
        <v>12000</v>
      </c>
      <c r="G42" s="161" t="s">
        <v>1492</v>
      </c>
      <c r="H42" s="101" t="s">
        <v>943</v>
      </c>
      <c r="I42" s="98" t="str">
        <f>VLOOKUP(H42,Presupuesto!$B$11:$C$565,2,0)</f>
        <v>UTILES DE ESCRITORIO, OFICINA Y ENSE¥ANZA</v>
      </c>
      <c r="J42" s="98" t="str">
        <f t="shared" si="0"/>
        <v>Gestión Administrativa y  financiera en apoyo al Desarrollo Académico</v>
      </c>
      <c r="K42" s="540" t="s">
        <v>412</v>
      </c>
    </row>
    <row r="43" spans="2:11" s="444" customFormat="1">
      <c r="B43" s="93"/>
      <c r="C43" s="537" t="s">
        <v>2210</v>
      </c>
      <c r="D43" s="151">
        <v>24</v>
      </c>
      <c r="E43" s="100">
        <v>500</v>
      </c>
      <c r="F43" s="97">
        <f t="shared" si="1"/>
        <v>12000</v>
      </c>
      <c r="G43" s="161" t="s">
        <v>1492</v>
      </c>
      <c r="H43" s="101" t="s">
        <v>943</v>
      </c>
      <c r="I43" s="98" t="str">
        <f>VLOOKUP(H43,Presupuesto!$B$11:$C$565,2,0)</f>
        <v>UTILES DE ESCRITORIO, OFICINA Y ENSE¥ANZA</v>
      </c>
      <c r="J43" s="98" t="str">
        <f t="shared" si="0"/>
        <v>Gestión Administrativa y  financiera en apoyo al Desarrollo Académico</v>
      </c>
      <c r="K43" s="540" t="s">
        <v>412</v>
      </c>
    </row>
    <row r="44" spans="2:11" s="444" customFormat="1">
      <c r="B44" s="93"/>
      <c r="C44" s="537" t="s">
        <v>2211</v>
      </c>
      <c r="D44" s="151">
        <v>24</v>
      </c>
      <c r="E44" s="100">
        <v>800</v>
      </c>
      <c r="F44" s="97">
        <f t="shared" si="1"/>
        <v>19200</v>
      </c>
      <c r="G44" s="161" t="s">
        <v>1492</v>
      </c>
      <c r="H44" s="101" t="s">
        <v>943</v>
      </c>
      <c r="I44" s="98" t="str">
        <f>VLOOKUP(H44,Presupuesto!$B$11:$C$565,2,0)</f>
        <v>UTILES DE ESCRITORIO, OFICINA Y ENSE¥ANZA</v>
      </c>
      <c r="J44" s="98" t="str">
        <f t="shared" si="0"/>
        <v>Gestión Administrativa y  financiera en apoyo al Desarrollo Académico</v>
      </c>
      <c r="K44" s="540" t="s">
        <v>412</v>
      </c>
    </row>
    <row r="45" spans="2:11" s="444" customFormat="1">
      <c r="B45" s="93"/>
      <c r="C45" s="537" t="s">
        <v>2212</v>
      </c>
      <c r="D45" s="151">
        <v>100</v>
      </c>
      <c r="E45" s="100">
        <v>40</v>
      </c>
      <c r="F45" s="97">
        <f t="shared" si="1"/>
        <v>4000</v>
      </c>
      <c r="G45" s="161" t="s">
        <v>1492</v>
      </c>
      <c r="H45" s="101" t="s">
        <v>943</v>
      </c>
      <c r="I45" s="98" t="str">
        <f>VLOOKUP(H45,Presupuesto!$B$11:$C$565,2,0)</f>
        <v>UTILES DE ESCRITORIO, OFICINA Y ENSE¥ANZA</v>
      </c>
      <c r="J45" s="98" t="str">
        <f t="shared" si="0"/>
        <v>Gestión Administrativa y  financiera en apoyo al Desarrollo Académico</v>
      </c>
      <c r="K45" s="540" t="s">
        <v>412</v>
      </c>
    </row>
    <row r="46" spans="2:11" s="444" customFormat="1">
      <c r="B46" s="93"/>
      <c r="C46" s="537" t="s">
        <v>2213</v>
      </c>
      <c r="D46" s="151">
        <v>24</v>
      </c>
      <c r="E46" s="100">
        <v>150</v>
      </c>
      <c r="F46" s="97">
        <f t="shared" si="1"/>
        <v>3600</v>
      </c>
      <c r="G46" s="161" t="s">
        <v>1492</v>
      </c>
      <c r="H46" s="101" t="s">
        <v>943</v>
      </c>
      <c r="I46" s="98" t="str">
        <f>VLOOKUP(H46,Presupuesto!$B$11:$C$565,2,0)</f>
        <v>UTILES DE ESCRITORIO, OFICINA Y ENSE¥ANZA</v>
      </c>
      <c r="J46" s="98" t="str">
        <f t="shared" si="0"/>
        <v>Gestión Administrativa y  financiera en apoyo al Desarrollo Académico</v>
      </c>
      <c r="K46" s="540" t="s">
        <v>412</v>
      </c>
    </row>
    <row r="47" spans="2:11" s="444" customFormat="1">
      <c r="B47" s="93"/>
      <c r="C47" s="537" t="s">
        <v>2214</v>
      </c>
      <c r="D47" s="151">
        <v>24</v>
      </c>
      <c r="E47" s="100">
        <v>150</v>
      </c>
      <c r="F47" s="97">
        <f t="shared" si="1"/>
        <v>3600</v>
      </c>
      <c r="G47" s="161" t="s">
        <v>1492</v>
      </c>
      <c r="H47" s="101" t="s">
        <v>943</v>
      </c>
      <c r="I47" s="98" t="str">
        <f>VLOOKUP(H47,Presupuesto!$B$11:$C$565,2,0)</f>
        <v>UTILES DE ESCRITORIO, OFICINA Y ENSE¥ANZA</v>
      </c>
      <c r="J47" s="98" t="str">
        <f t="shared" si="0"/>
        <v>Gestión Administrativa y  financiera en apoyo al Desarrollo Académico</v>
      </c>
      <c r="K47" s="540" t="s">
        <v>412</v>
      </c>
    </row>
    <row r="48" spans="2:11" s="444" customFormat="1">
      <c r="B48" s="93"/>
      <c r="C48" s="537" t="s">
        <v>2215</v>
      </c>
      <c r="D48" s="151">
        <v>24</v>
      </c>
      <c r="E48" s="100">
        <v>150</v>
      </c>
      <c r="F48" s="97">
        <f t="shared" si="1"/>
        <v>3600</v>
      </c>
      <c r="G48" s="161" t="s">
        <v>1492</v>
      </c>
      <c r="H48" s="101" t="s">
        <v>943</v>
      </c>
      <c r="I48" s="98" t="str">
        <f>VLOOKUP(H48,Presupuesto!$B$11:$C$565,2,0)</f>
        <v>UTILES DE ESCRITORIO, OFICINA Y ENSE¥ANZA</v>
      </c>
      <c r="J48" s="98" t="str">
        <f t="shared" si="0"/>
        <v>Gestión Administrativa y  financiera en apoyo al Desarrollo Académico</v>
      </c>
      <c r="K48" s="540" t="s">
        <v>412</v>
      </c>
    </row>
    <row r="49" spans="2:11" s="444" customFormat="1">
      <c r="B49" s="93"/>
      <c r="C49" s="537" t="s">
        <v>2216</v>
      </c>
      <c r="D49" s="151">
        <v>24</v>
      </c>
      <c r="E49" s="100">
        <v>150</v>
      </c>
      <c r="F49" s="97">
        <f t="shared" si="1"/>
        <v>3600</v>
      </c>
      <c r="G49" s="161" t="s">
        <v>1492</v>
      </c>
      <c r="H49" s="101" t="s">
        <v>943</v>
      </c>
      <c r="I49" s="98" t="str">
        <f>VLOOKUP(H49,Presupuesto!$B$11:$C$565,2,0)</f>
        <v>UTILES DE ESCRITORIO, OFICINA Y ENSE¥ANZA</v>
      </c>
      <c r="J49" s="98" t="str">
        <f t="shared" si="0"/>
        <v>Gestión Administrativa y  financiera en apoyo al Desarrollo Académico</v>
      </c>
      <c r="K49" s="540" t="s">
        <v>412</v>
      </c>
    </row>
    <row r="50" spans="2:11" s="444" customFormat="1">
      <c r="B50" s="93"/>
      <c r="C50" s="537" t="s">
        <v>2217</v>
      </c>
      <c r="D50" s="151">
        <v>24</v>
      </c>
      <c r="E50" s="100">
        <v>150</v>
      </c>
      <c r="F50" s="97"/>
      <c r="G50" s="161" t="s">
        <v>1492</v>
      </c>
      <c r="H50" s="101" t="s">
        <v>943</v>
      </c>
      <c r="I50" s="98" t="str">
        <f>VLOOKUP(H50,Presupuesto!$B$11:$C$565,2,0)</f>
        <v>UTILES DE ESCRITORIO, OFICINA Y ENSE¥ANZA</v>
      </c>
      <c r="J50" s="98" t="str">
        <f t="shared" si="0"/>
        <v>Gestión Administrativa y  financiera en apoyo al Desarrollo Académico</v>
      </c>
      <c r="K50" s="540" t="s">
        <v>412</v>
      </c>
    </row>
    <row r="51" spans="2:11" s="444" customFormat="1">
      <c r="B51" s="93"/>
      <c r="C51" s="537" t="s">
        <v>2218</v>
      </c>
      <c r="D51" s="151">
        <v>24</v>
      </c>
      <c r="E51" s="100">
        <v>150</v>
      </c>
      <c r="F51" s="97"/>
      <c r="G51" s="161" t="s">
        <v>1492</v>
      </c>
      <c r="H51" s="101" t="s">
        <v>943</v>
      </c>
      <c r="I51" s="98" t="str">
        <f>VLOOKUP(H51,Presupuesto!$B$11:$C$565,2,0)</f>
        <v>UTILES DE ESCRITORIO, OFICINA Y ENSE¥ANZA</v>
      </c>
      <c r="J51" s="98" t="str">
        <f t="shared" si="0"/>
        <v>Gestión Administrativa y  financiera en apoyo al Desarrollo Académico</v>
      </c>
      <c r="K51" s="540" t="s">
        <v>412</v>
      </c>
    </row>
    <row r="52" spans="2:11" s="444" customFormat="1">
      <c r="B52" s="93"/>
      <c r="C52" s="537" t="s">
        <v>2219</v>
      </c>
      <c r="D52" s="151">
        <v>24</v>
      </c>
      <c r="E52" s="100">
        <v>150</v>
      </c>
      <c r="F52" s="97"/>
      <c r="G52" s="161" t="s">
        <v>1492</v>
      </c>
      <c r="H52" s="101" t="s">
        <v>943</v>
      </c>
      <c r="I52" s="98" t="str">
        <f>VLOOKUP(H52,Presupuesto!$B$11:$C$565,2,0)</f>
        <v>UTILES DE ESCRITORIO, OFICINA Y ENSE¥ANZA</v>
      </c>
      <c r="J52" s="98" t="str">
        <f t="shared" si="0"/>
        <v>Gestión Administrativa y  financiera en apoyo al Desarrollo Académico</v>
      </c>
      <c r="K52" s="540" t="s">
        <v>412</v>
      </c>
    </row>
    <row r="53" spans="2:11" s="444" customFormat="1">
      <c r="B53" s="93"/>
      <c r="C53" s="537" t="s">
        <v>2220</v>
      </c>
      <c r="D53" s="151">
        <v>1000</v>
      </c>
      <c r="E53" s="100">
        <v>3</v>
      </c>
      <c r="F53" s="97"/>
      <c r="G53" s="161" t="s">
        <v>1492</v>
      </c>
      <c r="H53" s="101" t="s">
        <v>822</v>
      </c>
      <c r="I53" s="98" t="str">
        <f>VLOOKUP(H53,Presupuesto!$B$11:$C$565,2,0)</f>
        <v>PRODUCTOS PAPEL Y CARTON</v>
      </c>
      <c r="J53" s="98" t="str">
        <f t="shared" si="0"/>
        <v>Gestión Administrativa y  financiera en apoyo al Desarrollo Académico</v>
      </c>
      <c r="K53" s="540" t="s">
        <v>412</v>
      </c>
    </row>
    <row r="54" spans="2:11" s="444" customFormat="1">
      <c r="B54" s="93"/>
      <c r="C54" s="537" t="s">
        <v>2221</v>
      </c>
      <c r="D54" s="151">
        <v>1000</v>
      </c>
      <c r="E54" s="100">
        <v>3</v>
      </c>
      <c r="F54" s="97"/>
      <c r="G54" s="161" t="s">
        <v>1492</v>
      </c>
      <c r="H54" s="101" t="s">
        <v>822</v>
      </c>
      <c r="I54" s="98" t="str">
        <f>VLOOKUP(H54,Presupuesto!$B$11:$C$565,2,0)</f>
        <v>PRODUCTOS PAPEL Y CARTON</v>
      </c>
      <c r="J54" s="98" t="str">
        <f t="shared" si="0"/>
        <v>Gestión Administrativa y  financiera en apoyo al Desarrollo Académico</v>
      </c>
      <c r="K54" s="540" t="s">
        <v>412</v>
      </c>
    </row>
    <row r="55" spans="2:11" s="444" customFormat="1">
      <c r="B55" s="93"/>
      <c r="C55" s="537" t="s">
        <v>2222</v>
      </c>
      <c r="D55" s="151">
        <v>500</v>
      </c>
      <c r="E55" s="100">
        <v>10</v>
      </c>
      <c r="F55" s="97"/>
      <c r="G55" s="161" t="s">
        <v>1492</v>
      </c>
      <c r="H55" s="101" t="s">
        <v>822</v>
      </c>
      <c r="I55" s="98" t="str">
        <f>VLOOKUP(H55,Presupuesto!$B$11:$C$565,2,0)</f>
        <v>PRODUCTOS PAPEL Y CARTON</v>
      </c>
      <c r="J55" s="98" t="str">
        <f t="shared" si="0"/>
        <v>Gestión Administrativa y  financiera en apoyo al Desarrollo Académico</v>
      </c>
      <c r="K55" s="540" t="s">
        <v>412</v>
      </c>
    </row>
    <row r="56" spans="2:11" s="444" customFormat="1">
      <c r="B56" s="93"/>
      <c r="C56" s="537" t="s">
        <v>2223</v>
      </c>
      <c r="D56" s="151">
        <v>500</v>
      </c>
      <c r="E56" s="100">
        <v>12</v>
      </c>
      <c r="F56" s="97">
        <f t="shared" si="1"/>
        <v>6000</v>
      </c>
      <c r="G56" s="161" t="s">
        <v>1492</v>
      </c>
      <c r="H56" s="101" t="s">
        <v>822</v>
      </c>
      <c r="I56" s="98" t="str">
        <f>VLOOKUP(H56,Presupuesto!$B$11:$C$565,2,0)</f>
        <v>PRODUCTOS PAPEL Y CARTON</v>
      </c>
      <c r="J56" s="98" t="str">
        <f t="shared" si="0"/>
        <v>Gestión Administrativa y  financiera en apoyo al Desarrollo Académico</v>
      </c>
      <c r="K56" s="540" t="s">
        <v>412</v>
      </c>
    </row>
    <row r="57" spans="2:11" s="444" customFormat="1">
      <c r="B57" s="93"/>
      <c r="C57" s="537" t="s">
        <v>2224</v>
      </c>
      <c r="D57" s="151">
        <v>100</v>
      </c>
      <c r="E57" s="100">
        <v>70</v>
      </c>
      <c r="F57" s="97">
        <f t="shared" si="1"/>
        <v>7000</v>
      </c>
      <c r="G57" s="161" t="s">
        <v>1492</v>
      </c>
      <c r="H57" s="101" t="s">
        <v>943</v>
      </c>
      <c r="I57" s="98" t="str">
        <f>VLOOKUP(H57,Presupuesto!$B$11:$C$565,2,0)</f>
        <v>UTILES DE ESCRITORIO, OFICINA Y ENSE¥ANZA</v>
      </c>
      <c r="J57" s="98" t="str">
        <f t="shared" si="0"/>
        <v>Gestión Administrativa y  financiera en apoyo al Desarrollo Académico</v>
      </c>
      <c r="K57" s="540" t="s">
        <v>412</v>
      </c>
    </row>
    <row r="58" spans="2:11" s="444" customFormat="1">
      <c r="B58" s="93"/>
      <c r="C58" s="537" t="s">
        <v>2225</v>
      </c>
      <c r="D58" s="151">
        <v>24</v>
      </c>
      <c r="E58" s="100">
        <v>15</v>
      </c>
      <c r="F58" s="97">
        <f t="shared" si="1"/>
        <v>360</v>
      </c>
      <c r="G58" s="161" t="s">
        <v>1492</v>
      </c>
      <c r="H58" s="101" t="s">
        <v>943</v>
      </c>
      <c r="I58" s="98" t="str">
        <f>VLOOKUP(H58,Presupuesto!$B$11:$C$565,2,0)</f>
        <v>UTILES DE ESCRITORIO, OFICINA Y ENSE¥ANZA</v>
      </c>
      <c r="J58" s="98" t="str">
        <f t="shared" si="0"/>
        <v>Gestión Administrativa y  financiera en apoyo al Desarrollo Académico</v>
      </c>
      <c r="K58" s="540" t="s">
        <v>412</v>
      </c>
    </row>
    <row r="59" spans="2:11" s="444" customFormat="1">
      <c r="B59" s="93"/>
      <c r="C59" s="537" t="s">
        <v>2226</v>
      </c>
      <c r="D59" s="151">
        <v>10</v>
      </c>
      <c r="E59" s="100">
        <v>120</v>
      </c>
      <c r="F59" s="97">
        <f t="shared" si="1"/>
        <v>1200</v>
      </c>
      <c r="G59" s="161" t="s">
        <v>1492</v>
      </c>
      <c r="H59" s="101" t="s">
        <v>943</v>
      </c>
      <c r="I59" s="98" t="str">
        <f>VLOOKUP(H59,Presupuesto!$B$11:$C$565,2,0)</f>
        <v>UTILES DE ESCRITORIO, OFICINA Y ENSE¥ANZA</v>
      </c>
      <c r="J59" s="98" t="str">
        <f t="shared" si="0"/>
        <v>Gestión Administrativa y  financiera en apoyo al Desarrollo Académico</v>
      </c>
      <c r="K59" s="540" t="s">
        <v>412</v>
      </c>
    </row>
    <row r="60" spans="2:11" s="444" customFormat="1">
      <c r="B60" s="93"/>
      <c r="C60" s="537" t="s">
        <v>2227</v>
      </c>
      <c r="D60" s="151">
        <v>10</v>
      </c>
      <c r="E60" s="100">
        <v>120</v>
      </c>
      <c r="F60" s="97">
        <f t="shared" si="1"/>
        <v>1200</v>
      </c>
      <c r="G60" s="161" t="s">
        <v>1492</v>
      </c>
      <c r="H60" s="101" t="s">
        <v>943</v>
      </c>
      <c r="I60" s="98" t="str">
        <f>VLOOKUP(H60,Presupuesto!$B$11:$C$565,2,0)</f>
        <v>UTILES DE ESCRITORIO, OFICINA Y ENSE¥ANZA</v>
      </c>
      <c r="J60" s="98" t="str">
        <f t="shared" si="0"/>
        <v>Gestión Administrativa y  financiera en apoyo al Desarrollo Académico</v>
      </c>
      <c r="K60" s="540" t="s">
        <v>412</v>
      </c>
    </row>
    <row r="61" spans="2:11" s="444" customFormat="1">
      <c r="B61" s="93"/>
      <c r="C61" s="537" t="s">
        <v>2228</v>
      </c>
      <c r="D61" s="151">
        <v>100</v>
      </c>
      <c r="E61" s="100">
        <v>40</v>
      </c>
      <c r="F61" s="97">
        <f t="shared" si="1"/>
        <v>4000</v>
      </c>
      <c r="G61" s="161" t="s">
        <v>1492</v>
      </c>
      <c r="H61" s="101" t="s">
        <v>943</v>
      </c>
      <c r="I61" s="98" t="str">
        <f>VLOOKUP(H61,Presupuesto!$B$11:$C$565,2,0)</f>
        <v>UTILES DE ESCRITORIO, OFICINA Y ENSE¥ANZA</v>
      </c>
      <c r="J61" s="98" t="str">
        <f t="shared" si="0"/>
        <v>Gestión Administrativa y  financiera en apoyo al Desarrollo Académico</v>
      </c>
      <c r="K61" s="540" t="s">
        <v>412</v>
      </c>
    </row>
    <row r="62" spans="2:11">
      <c r="B62" s="93"/>
      <c r="C62" s="537" t="s">
        <v>2229</v>
      </c>
      <c r="D62" s="151">
        <v>50</v>
      </c>
      <c r="E62" s="100">
        <v>30</v>
      </c>
      <c r="F62" s="97">
        <f t="shared" si="1"/>
        <v>1500</v>
      </c>
      <c r="G62" s="161" t="s">
        <v>1492</v>
      </c>
      <c r="H62" s="101" t="s">
        <v>943</v>
      </c>
      <c r="I62" s="98" t="str">
        <f>VLOOKUP(H62,Presupuesto!$B$11:$C$565,2,0)</f>
        <v>UTILES DE ESCRITORIO, OFICINA Y ENSE¥ANZA</v>
      </c>
      <c r="J62" s="98" t="str">
        <f t="shared" si="0"/>
        <v>Gestión Administrativa y  financiera en apoyo al Desarrollo Académico</v>
      </c>
      <c r="K62" s="540" t="s">
        <v>412</v>
      </c>
    </row>
    <row r="63" spans="2:11">
      <c r="B63" s="93"/>
      <c r="C63" s="537" t="s">
        <v>2230</v>
      </c>
      <c r="D63" s="151">
        <v>50</v>
      </c>
      <c r="E63" s="100">
        <v>30</v>
      </c>
      <c r="F63" s="97">
        <f t="shared" si="1"/>
        <v>1500</v>
      </c>
      <c r="G63" s="161" t="s">
        <v>1492</v>
      </c>
      <c r="H63" s="101" t="s">
        <v>943</v>
      </c>
      <c r="I63" s="98" t="str">
        <f>VLOOKUP(H63,Presupuesto!$B$11:$C$565,2,0)</f>
        <v>UTILES DE ESCRITORIO, OFICINA Y ENSE¥ANZA</v>
      </c>
      <c r="J63" s="98" t="str">
        <f t="shared" si="0"/>
        <v>Gestión Administrativa y  financiera en apoyo al Desarrollo Académico</v>
      </c>
      <c r="K63" s="540" t="s">
        <v>412</v>
      </c>
    </row>
    <row r="64" spans="2:11">
      <c r="B64" s="93"/>
      <c r="C64" s="537" t="s">
        <v>2231</v>
      </c>
      <c r="D64" s="151">
        <v>20</v>
      </c>
      <c r="E64" s="100">
        <v>50</v>
      </c>
      <c r="F64" s="97">
        <f t="shared" si="1"/>
        <v>1000</v>
      </c>
      <c r="G64" s="161" t="s">
        <v>1492</v>
      </c>
      <c r="H64" s="101" t="s">
        <v>943</v>
      </c>
      <c r="I64" s="98" t="str">
        <f>VLOOKUP(H64,Presupuesto!$B$11:$C$565,2,0)</f>
        <v>UTILES DE ESCRITORIO, OFICINA Y ENSE¥ANZA</v>
      </c>
      <c r="J64" s="98" t="str">
        <f t="shared" si="0"/>
        <v>Gestión Administrativa y  financiera en apoyo al Desarrollo Académico</v>
      </c>
      <c r="K64" s="540" t="s">
        <v>412</v>
      </c>
    </row>
    <row r="65" spans="2:11">
      <c r="B65" s="93"/>
      <c r="C65" s="537" t="s">
        <v>2232</v>
      </c>
      <c r="D65" s="151">
        <v>24</v>
      </c>
      <c r="E65" s="100">
        <v>25</v>
      </c>
      <c r="F65" s="97">
        <f t="shared" si="1"/>
        <v>600</v>
      </c>
      <c r="G65" s="161" t="s">
        <v>1492</v>
      </c>
      <c r="H65" s="101" t="s">
        <v>943</v>
      </c>
      <c r="I65" s="98" t="str">
        <f>VLOOKUP(H65,Presupuesto!$B$11:$C$565,2,0)</f>
        <v>UTILES DE ESCRITORIO, OFICINA Y ENSE¥ANZA</v>
      </c>
      <c r="J65" s="98" t="str">
        <f t="shared" si="0"/>
        <v>Gestión Administrativa y  financiera en apoyo al Desarrollo Académico</v>
      </c>
      <c r="K65" s="540" t="s">
        <v>412</v>
      </c>
    </row>
    <row r="66" spans="2:11">
      <c r="B66" s="93"/>
      <c r="C66" s="537" t="s">
        <v>2233</v>
      </c>
      <c r="D66" s="151">
        <v>10</v>
      </c>
      <c r="E66" s="100">
        <v>70</v>
      </c>
      <c r="F66" s="97">
        <f t="shared" si="1"/>
        <v>700</v>
      </c>
      <c r="G66" s="161" t="s">
        <v>1492</v>
      </c>
      <c r="H66" s="101" t="s">
        <v>822</v>
      </c>
      <c r="I66" s="98" t="str">
        <f>VLOOKUP(H66,Presupuesto!$B$11:$C$565,2,0)</f>
        <v>PRODUCTOS PAPEL Y CARTON</v>
      </c>
      <c r="J66" s="98" t="str">
        <f t="shared" si="0"/>
        <v>Gestión Administrativa y  financiera en apoyo al Desarrollo Académico</v>
      </c>
      <c r="K66" s="540" t="s">
        <v>412</v>
      </c>
    </row>
    <row r="67" spans="2:11">
      <c r="B67" s="93"/>
      <c r="C67" s="537" t="s">
        <v>2234</v>
      </c>
      <c r="D67" s="151">
        <v>4</v>
      </c>
      <c r="E67" s="100">
        <v>150</v>
      </c>
      <c r="F67" s="97">
        <f t="shared" si="1"/>
        <v>600</v>
      </c>
      <c r="G67" s="161" t="s">
        <v>1492</v>
      </c>
      <c r="H67" s="101" t="s">
        <v>2236</v>
      </c>
      <c r="I67" s="98" t="e">
        <f>VLOOKUP(H67,Presupuesto!$B$11:$C$565,2,0)</f>
        <v>#N/A</v>
      </c>
      <c r="J67" s="98" t="str">
        <f t="shared" si="0"/>
        <v>Gestión Administrativa y  financiera en apoyo al Desarrollo Académico</v>
      </c>
      <c r="K67" s="540" t="s">
        <v>412</v>
      </c>
    </row>
    <row r="68" spans="2:11" ht="15.75" thickBot="1">
      <c r="B68" s="93"/>
      <c r="C68" s="539" t="s">
        <v>2235</v>
      </c>
      <c r="D68" s="159">
        <v>2</v>
      </c>
      <c r="E68" s="104">
        <v>200</v>
      </c>
      <c r="F68" s="105">
        <f t="shared" si="1"/>
        <v>400</v>
      </c>
      <c r="G68" s="161" t="s">
        <v>1492</v>
      </c>
      <c r="H68" s="106" t="s">
        <v>2237</v>
      </c>
      <c r="I68" s="98" t="e">
        <f>VLOOKUP(H68,Presupuesto!$B$11:$C$565,2,0)</f>
        <v>#N/A</v>
      </c>
      <c r="J68" s="98" t="str">
        <f t="shared" si="0"/>
        <v>Gestión Administrativa y  financiera en apoyo al Desarrollo Académico</v>
      </c>
      <c r="K68" s="540" t="s">
        <v>412</v>
      </c>
    </row>
    <row r="69" spans="2:11">
      <c r="B69" s="93"/>
    </row>
    <row r="70" spans="2:11" ht="15.75" thickBot="1">
      <c r="B70" s="93"/>
      <c r="C70" s="327"/>
      <c r="D70" s="328"/>
      <c r="E70" s="329"/>
      <c r="F70" s="329"/>
      <c r="G70" s="330"/>
      <c r="H70" s="329"/>
      <c r="I70" s="329"/>
      <c r="J70" s="155"/>
      <c r="K70" s="155"/>
    </row>
    <row r="71" spans="2:11" ht="15.75" thickBot="1">
      <c r="B71" s="93"/>
      <c r="C71" s="29" t="s">
        <v>43</v>
      </c>
      <c r="D71" s="30">
        <f>SUM(F78:F87)</f>
        <v>0</v>
      </c>
      <c r="E71" s="177"/>
      <c r="F71" s="177"/>
      <c r="G71" s="79"/>
      <c r="H71" s="177"/>
      <c r="I71" s="177"/>
    </row>
    <row r="72" spans="2:11">
      <c r="C72" s="70"/>
      <c r="D72" s="31"/>
      <c r="E72" s="93"/>
      <c r="F72" s="93"/>
      <c r="G72" s="93"/>
      <c r="H72" s="76"/>
      <c r="I72" s="76"/>
      <c r="J72" s="76"/>
      <c r="K72" s="112"/>
    </row>
    <row r="73" spans="2:11">
      <c r="C73" s="70"/>
      <c r="D73" s="31"/>
      <c r="E73" s="93"/>
      <c r="F73" s="93"/>
      <c r="G73" s="93"/>
      <c r="H73" s="76"/>
      <c r="I73" s="76"/>
      <c r="J73" s="76"/>
      <c r="K73" s="112"/>
    </row>
    <row r="74" spans="2:11" ht="15.75">
      <c r="C74" s="202" t="s">
        <v>392</v>
      </c>
      <c r="D74" s="351"/>
      <c r="E74" s="93"/>
      <c r="F74" s="93"/>
      <c r="G74" s="93"/>
      <c r="H74" s="76"/>
      <c r="I74" s="76"/>
      <c r="J74" s="76"/>
      <c r="K74" s="112"/>
    </row>
    <row r="75" spans="2:11" ht="18.75">
      <c r="C75" s="208" t="e">
        <f>IFERROR(VLOOKUP(D74,'1. Desarrollo e Innov. Curricu.'!$E:$F,2,FALSE),IFERROR(VLOOKUP(D74,'2. Investigación Científica'!$E:$F,2,FALSE),IFERROR(VLOOKUP(D74,'3. Vinculación Univ. Sociedad'!$E:$F,2,FALSE),IFERROR(VLOOKUP(D74,'4. Docencia y Profesorado Univ.'!$E:$F,2,FALSE),IFERROR(VLOOKUP(D74,'5. Estudiantes y Graduados'!$E:$F,2,FALSE),IFERROR(VLOOKUP(D74,'11. Gestion Administrativa'!$E:$F,2,FALSE),IFERROR(VLOOKUP(D74,'13. Gestión Académica'!$E:$F,2,FALSE),IFERROR(VLOOKUP(D74,'8. Asegura. de la Calid. y M'!$E:$F,2,FALSE),IFERROR(VLOOKUP(D74,'6. Gestión del Conocimiento'!$E:$F,2,FALSE),IFERROR(VLOOKUP(D74,'15. Gobernabilidad y Proceso...'!$E:$F,2,FALSE),IFERROR(VLOOKUP(D74,'12. Gestión del Talento Humano'!$E:$F,2,FALSE),IFERROR(VLOOKUP(D74,'14. Internacional... de la E.S.'!$E:$F,2,FALSE),IFERROR(VLOOKUP(D74,'10. Posgrado'!$E:$F,2,FALSE),IFERROR(VLOOKUP(D74,'17. Gestión TIC'!$E:$F,2,FALSE),IFERROR(VLOOKUP(D74,'16. Desa. del Sistema Educ.Sup.'!$E:$F,2,FALSE),IFERROR(VLOOKUP(D74,'9. Cultura de Inno. Insti...'!$E:$F,2,FALSE),VLOOKUP(D74,'7. Lo Esencial de la Reforma U.'!$E:$F,2,0)))))))))))))))))</f>
        <v>#N/A</v>
      </c>
      <c r="D75" s="31"/>
      <c r="E75" s="93"/>
      <c r="F75" s="93"/>
      <c r="G75" s="93"/>
      <c r="H75" s="76"/>
      <c r="I75" s="76"/>
      <c r="J75" s="76"/>
      <c r="K75" s="112"/>
    </row>
    <row r="76" spans="2:11" ht="15.75" thickBot="1">
      <c r="C76" s="70"/>
      <c r="D76" s="31"/>
      <c r="E76" s="93"/>
      <c r="F76" s="93"/>
      <c r="G76" s="93"/>
      <c r="H76" s="76"/>
      <c r="I76" s="76"/>
      <c r="J76" s="76"/>
      <c r="K76" s="112"/>
    </row>
    <row r="77" spans="2:11" ht="15.75" thickBot="1">
      <c r="C77" s="126" t="s">
        <v>44</v>
      </c>
      <c r="D77" s="128" t="s">
        <v>55</v>
      </c>
      <c r="E77" s="128" t="s">
        <v>57</v>
      </c>
      <c r="F77" s="127" t="s">
        <v>27</v>
      </c>
      <c r="G77" s="133" t="s">
        <v>131</v>
      </c>
      <c r="H77" s="128" t="s">
        <v>46</v>
      </c>
      <c r="I77" s="128" t="s">
        <v>132</v>
      </c>
      <c r="J77" s="128" t="s">
        <v>410</v>
      </c>
      <c r="K77" s="128" t="s">
        <v>411</v>
      </c>
    </row>
    <row r="78" spans="2:11">
      <c r="C78" s="95" t="s">
        <v>63</v>
      </c>
      <c r="D78" s="158"/>
      <c r="E78" s="96">
        <v>2800</v>
      </c>
      <c r="F78" s="97">
        <f>D78*E78</f>
        <v>0</v>
      </c>
      <c r="G78" s="161"/>
      <c r="H78" s="98" t="s">
        <v>986</v>
      </c>
      <c r="I78" s="98" t="str">
        <f>VLOOKUP(H78,Presupuesto!$B$11:$C$565,2,0)</f>
        <v>MUEBLES VARIOS DE OFICINA</v>
      </c>
      <c r="J78" s="216" t="s">
        <v>1449</v>
      </c>
      <c r="K78" s="98" t="s">
        <v>404</v>
      </c>
    </row>
    <row r="79" spans="2:11">
      <c r="C79" s="99" t="s">
        <v>64</v>
      </c>
      <c r="D79" s="151"/>
      <c r="E79" s="100">
        <v>2400</v>
      </c>
      <c r="F79" s="97">
        <f>D79*E79</f>
        <v>0</v>
      </c>
      <c r="G79" s="161"/>
      <c r="H79" s="101" t="s">
        <v>986</v>
      </c>
      <c r="I79" s="98" t="str">
        <f>VLOOKUP(H79,Presupuesto!$B$11:$C$565,2,0)</f>
        <v>MUEBLES VARIOS DE OFICINA</v>
      </c>
      <c r="J79" s="98" t="str">
        <f>$J$78</f>
        <v>Posgrado</v>
      </c>
      <c r="K79" s="98" t="s">
        <v>412</v>
      </c>
    </row>
    <row r="80" spans="2:11">
      <c r="C80" s="99" t="s">
        <v>65</v>
      </c>
      <c r="D80" s="151"/>
      <c r="E80" s="100">
        <v>1000</v>
      </c>
      <c r="F80" s="97">
        <f t="shared" ref="F80:F87" si="2">D80*E80</f>
        <v>0</v>
      </c>
      <c r="G80" s="161"/>
      <c r="H80" s="101" t="s">
        <v>986</v>
      </c>
      <c r="I80" s="98" t="str">
        <f>VLOOKUP(H80,Presupuesto!$B$11:$C$565,2,0)</f>
        <v>MUEBLES VARIOS DE OFICINA</v>
      </c>
      <c r="J80" s="98" t="str">
        <f t="shared" ref="J80:J87" si="3">$J$78</f>
        <v>Posgrado</v>
      </c>
      <c r="K80" s="98" t="s">
        <v>395</v>
      </c>
    </row>
    <row r="81" spans="3:11">
      <c r="C81" s="99" t="s">
        <v>66</v>
      </c>
      <c r="D81" s="151"/>
      <c r="E81" s="100">
        <v>6000</v>
      </c>
      <c r="F81" s="97">
        <f t="shared" si="2"/>
        <v>0</v>
      </c>
      <c r="G81" s="161"/>
      <c r="H81" s="101" t="s">
        <v>986</v>
      </c>
      <c r="I81" s="98" t="str">
        <f>VLOOKUP(H81,Presupuesto!$B$11:$C$565,2,0)</f>
        <v>MUEBLES VARIOS DE OFICINA</v>
      </c>
      <c r="J81" s="98" t="str">
        <f t="shared" si="3"/>
        <v>Posgrado</v>
      </c>
      <c r="K81" s="98" t="s">
        <v>395</v>
      </c>
    </row>
    <row r="82" spans="3:11">
      <c r="C82" s="99" t="s">
        <v>67</v>
      </c>
      <c r="D82" s="151"/>
      <c r="E82" s="100">
        <v>3000</v>
      </c>
      <c r="F82" s="97">
        <f t="shared" si="2"/>
        <v>0</v>
      </c>
      <c r="G82" s="161"/>
      <c r="H82" s="101" t="s">
        <v>986</v>
      </c>
      <c r="I82" s="98" t="str">
        <f>VLOOKUP(H82,Presupuesto!$B$11:$C$565,2,0)</f>
        <v>MUEBLES VARIOS DE OFICINA</v>
      </c>
      <c r="J82" s="98" t="str">
        <f t="shared" si="3"/>
        <v>Posgrado</v>
      </c>
      <c r="K82" s="98" t="s">
        <v>395</v>
      </c>
    </row>
    <row r="83" spans="3:11">
      <c r="C83" s="99" t="s">
        <v>68</v>
      </c>
      <c r="D83" s="151"/>
      <c r="E83" s="100">
        <v>10000</v>
      </c>
      <c r="F83" s="97">
        <f t="shared" si="2"/>
        <v>0</v>
      </c>
      <c r="G83" s="161"/>
      <c r="H83" s="101" t="s">
        <v>986</v>
      </c>
      <c r="I83" s="98" t="str">
        <f>VLOOKUP(H83,Presupuesto!$B$11:$C$565,2,0)</f>
        <v>MUEBLES VARIOS DE OFICINA</v>
      </c>
      <c r="J83" s="98" t="str">
        <f t="shared" si="3"/>
        <v>Posgrado</v>
      </c>
      <c r="K83" s="98" t="s">
        <v>395</v>
      </c>
    </row>
    <row r="84" spans="3:11">
      <c r="C84" s="99" t="s">
        <v>69</v>
      </c>
      <c r="D84" s="151"/>
      <c r="E84" s="100">
        <v>8000</v>
      </c>
      <c r="F84" s="97">
        <f t="shared" si="2"/>
        <v>0</v>
      </c>
      <c r="G84" s="161"/>
      <c r="H84" s="101" t="s">
        <v>989</v>
      </c>
      <c r="I84" s="98" t="str">
        <f>VLOOKUP(H84,Presupuesto!$B$11:$C$565,2,0)</f>
        <v>EQUIPOS VARIOS DE OFICINA</v>
      </c>
      <c r="J84" s="98" t="str">
        <f t="shared" si="3"/>
        <v>Posgrado</v>
      </c>
      <c r="K84" s="98" t="s">
        <v>395</v>
      </c>
    </row>
    <row r="85" spans="3:11">
      <c r="C85" s="99" t="s">
        <v>70</v>
      </c>
      <c r="D85" s="151"/>
      <c r="E85" s="100">
        <v>2000</v>
      </c>
      <c r="F85" s="97">
        <f t="shared" si="2"/>
        <v>0</v>
      </c>
      <c r="G85" s="161"/>
      <c r="H85" s="101" t="s">
        <v>989</v>
      </c>
      <c r="I85" s="98" t="str">
        <f>VLOOKUP(H85,Presupuesto!$B$11:$C$565,2,0)</f>
        <v>EQUIPOS VARIOS DE OFICINA</v>
      </c>
      <c r="J85" s="98" t="str">
        <f t="shared" si="3"/>
        <v>Posgrado</v>
      </c>
      <c r="K85" s="98" t="s">
        <v>403</v>
      </c>
    </row>
    <row r="86" spans="3:11">
      <c r="C86" s="99" t="s">
        <v>71</v>
      </c>
      <c r="D86" s="151"/>
      <c r="E86" s="100">
        <v>5000</v>
      </c>
      <c r="F86" s="97">
        <f t="shared" si="2"/>
        <v>0</v>
      </c>
      <c r="G86" s="161"/>
      <c r="H86" s="101" t="s">
        <v>989</v>
      </c>
      <c r="I86" s="98" t="str">
        <f>VLOOKUP(H86,Presupuesto!$B$11:$C$565,2,0)</f>
        <v>EQUIPOS VARIOS DE OFICINA</v>
      </c>
      <c r="J86" s="98" t="str">
        <f t="shared" si="3"/>
        <v>Posgrado</v>
      </c>
      <c r="K86" s="98" t="s">
        <v>399</v>
      </c>
    </row>
    <row r="87" spans="3:11" ht="15.75" thickBot="1">
      <c r="C87" s="102" t="s">
        <v>72</v>
      </c>
      <c r="D87" s="159"/>
      <c r="E87" s="104">
        <v>100000</v>
      </c>
      <c r="F87" s="105">
        <f t="shared" si="2"/>
        <v>0</v>
      </c>
      <c r="G87" s="162"/>
      <c r="H87" s="106" t="s">
        <v>989</v>
      </c>
      <c r="I87" s="106" t="str">
        <f>VLOOKUP(H87,Presupuesto!$B$11:$C$565,2,0)</f>
        <v>EQUIPOS VARIOS DE OFICINA</v>
      </c>
      <c r="J87" s="106" t="str">
        <f t="shared" si="3"/>
        <v>Posgrado</v>
      </c>
      <c r="K87" s="124" t="s">
        <v>394</v>
      </c>
    </row>
    <row r="89" spans="3:11" ht="15.75" thickBot="1"/>
    <row r="90" spans="3:11" ht="15.75" thickBot="1">
      <c r="C90" s="29" t="s">
        <v>43</v>
      </c>
      <c r="D90" s="30">
        <f>SUM(F97:F106)</f>
        <v>0</v>
      </c>
      <c r="E90" s="177"/>
      <c r="F90" s="177"/>
      <c r="G90" s="79"/>
      <c r="H90" s="177"/>
      <c r="I90" s="177"/>
    </row>
    <row r="91" spans="3:11">
      <c r="C91" s="70"/>
      <c r="D91" s="31"/>
      <c r="E91" s="93"/>
      <c r="F91" s="93"/>
      <c r="G91" s="93"/>
      <c r="H91" s="76"/>
      <c r="I91" s="76"/>
      <c r="J91" s="76"/>
      <c r="K91" s="112"/>
    </row>
    <row r="92" spans="3:11">
      <c r="C92" s="70"/>
      <c r="D92" s="31"/>
      <c r="E92" s="93"/>
      <c r="F92" s="93"/>
      <c r="G92" s="93"/>
      <c r="H92" s="76"/>
      <c r="I92" s="76"/>
      <c r="J92" s="76"/>
      <c r="K92" s="112"/>
    </row>
    <row r="93" spans="3:11" ht="15.75">
      <c r="C93" s="202" t="s">
        <v>392</v>
      </c>
      <c r="D93" s="351"/>
      <c r="E93" s="93"/>
      <c r="F93" s="93"/>
      <c r="G93" s="93"/>
      <c r="H93" s="76"/>
      <c r="I93" s="76"/>
      <c r="J93" s="76"/>
      <c r="K93" s="112"/>
    </row>
    <row r="94" spans="3:11" ht="18.75">
      <c r="C94" s="208" t="e">
        <f>IFERROR(VLOOKUP(D93,'1. Desarrollo e Innov. Curricu.'!$E:$F,2,FALSE),IFERROR(VLOOKUP(D93,'2. Investigación Científica'!$E:$F,2,FALSE),IFERROR(VLOOKUP(D93,'3. Vinculación Univ. Sociedad'!$E:$F,2,FALSE),IFERROR(VLOOKUP(D93,'4. Docencia y Profesorado Univ.'!$E:$F,2,FALSE),IFERROR(VLOOKUP(D93,'5. Estudiantes y Graduados'!$E:$F,2,FALSE),IFERROR(VLOOKUP(D93,'11. Gestion Administrativa'!$E:$F,2,FALSE),IFERROR(VLOOKUP(D93,'13. Gestión Académica'!$E:$F,2,FALSE),IFERROR(VLOOKUP(D93,'8. Asegura. de la Calid. y M'!$E:$F,2,FALSE),IFERROR(VLOOKUP(D93,'6. Gestión del Conocimiento'!$E:$F,2,FALSE),IFERROR(VLOOKUP(D93,'15. Gobernabilidad y Proceso...'!$E:$F,2,FALSE),IFERROR(VLOOKUP(D93,'12. Gestión del Talento Humano'!$E:$F,2,FALSE),IFERROR(VLOOKUP(D93,'14. Internacional... de la E.S.'!$E:$F,2,FALSE),IFERROR(VLOOKUP(D93,'10. Posgrado'!$E:$F,2,FALSE),IFERROR(VLOOKUP(D93,'17. Gestión TIC'!$E:$F,2,FALSE),IFERROR(VLOOKUP(D93,'16. Desa. del Sistema Educ.Sup.'!$E:$F,2,FALSE),IFERROR(VLOOKUP(D93,'9. Cultura de Inno. Insti...'!$E:$F,2,FALSE),VLOOKUP(D93,'7. Lo Esencial de la Reforma U.'!$E:$F,2,0)))))))))))))))))</f>
        <v>#N/A</v>
      </c>
      <c r="D94" s="31"/>
      <c r="E94" s="93"/>
      <c r="F94" s="93"/>
      <c r="G94" s="93"/>
      <c r="H94" s="76"/>
      <c r="I94" s="76"/>
      <c r="J94" s="76"/>
      <c r="K94" s="112"/>
    </row>
    <row r="95" spans="3:11" ht="15.75" thickBot="1">
      <c r="C95" s="70"/>
      <c r="D95" s="31"/>
      <c r="E95" s="93"/>
      <c r="F95" s="93"/>
      <c r="G95" s="93"/>
      <c r="H95" s="76"/>
      <c r="I95" s="76"/>
      <c r="J95" s="76"/>
      <c r="K95" s="112"/>
    </row>
    <row r="96" spans="3:11" ht="15.75" thickBot="1">
      <c r="C96" s="126" t="s">
        <v>44</v>
      </c>
      <c r="D96" s="128" t="s">
        <v>55</v>
      </c>
      <c r="E96" s="128" t="s">
        <v>57</v>
      </c>
      <c r="F96" s="127" t="s">
        <v>27</v>
      </c>
      <c r="G96" s="133" t="s">
        <v>131</v>
      </c>
      <c r="H96" s="128" t="s">
        <v>46</v>
      </c>
      <c r="I96" s="128" t="s">
        <v>132</v>
      </c>
      <c r="J96" s="128" t="s">
        <v>410</v>
      </c>
      <c r="K96" s="128" t="s">
        <v>411</v>
      </c>
    </row>
    <row r="97" spans="3:11">
      <c r="C97" s="95" t="s">
        <v>63</v>
      </c>
      <c r="D97" s="158"/>
      <c r="E97" s="96">
        <v>2800</v>
      </c>
      <c r="F97" s="97">
        <f>D97*E97</f>
        <v>0</v>
      </c>
      <c r="G97" s="161"/>
      <c r="H97" s="98" t="s">
        <v>986</v>
      </c>
      <c r="I97" s="98" t="str">
        <f>VLOOKUP(H97,Presupuesto!$B$11:$C$565,2,0)</f>
        <v>MUEBLES VARIOS DE OFICINA</v>
      </c>
      <c r="J97" s="216" t="s">
        <v>1449</v>
      </c>
      <c r="K97" s="98" t="s">
        <v>404</v>
      </c>
    </row>
    <row r="98" spans="3:11">
      <c r="C98" s="99" t="s">
        <v>64</v>
      </c>
      <c r="D98" s="151"/>
      <c r="E98" s="100">
        <v>2400</v>
      </c>
      <c r="F98" s="97">
        <f>D98*E98</f>
        <v>0</v>
      </c>
      <c r="G98" s="161"/>
      <c r="H98" s="101" t="s">
        <v>986</v>
      </c>
      <c r="I98" s="98" t="str">
        <f>VLOOKUP(H98,Presupuesto!$B$11:$C$565,2,0)</f>
        <v>MUEBLES VARIOS DE OFICINA</v>
      </c>
      <c r="J98" s="98" t="str">
        <f>$J$97</f>
        <v>Posgrado</v>
      </c>
      <c r="K98" s="98" t="s">
        <v>412</v>
      </c>
    </row>
    <row r="99" spans="3:11">
      <c r="C99" s="99" t="s">
        <v>65</v>
      </c>
      <c r="D99" s="151"/>
      <c r="E99" s="100">
        <v>1000</v>
      </c>
      <c r="F99" s="97">
        <f t="shared" ref="F99:F106" si="4">D99*E99</f>
        <v>0</v>
      </c>
      <c r="G99" s="161"/>
      <c r="H99" s="101" t="s">
        <v>986</v>
      </c>
      <c r="I99" s="98" t="str">
        <f>VLOOKUP(H99,Presupuesto!$B$11:$C$565,2,0)</f>
        <v>MUEBLES VARIOS DE OFICINA</v>
      </c>
      <c r="J99" s="98" t="str">
        <f t="shared" ref="J99:J106" si="5">$J$17</f>
        <v>Gestión Administrativa y  financiera en apoyo al Desarrollo Académico</v>
      </c>
      <c r="K99" s="98" t="s">
        <v>395</v>
      </c>
    </row>
    <row r="100" spans="3:11">
      <c r="C100" s="99" t="s">
        <v>66</v>
      </c>
      <c r="D100" s="151"/>
      <c r="E100" s="100">
        <v>6000</v>
      </c>
      <c r="F100" s="97">
        <f t="shared" si="4"/>
        <v>0</v>
      </c>
      <c r="G100" s="161"/>
      <c r="H100" s="101" t="s">
        <v>986</v>
      </c>
      <c r="I100" s="98" t="str">
        <f>VLOOKUP(H100,Presupuesto!$B$11:$C$565,2,0)</f>
        <v>MUEBLES VARIOS DE OFICINA</v>
      </c>
      <c r="J100" s="98" t="str">
        <f t="shared" si="5"/>
        <v>Gestión Administrativa y  financiera en apoyo al Desarrollo Académico</v>
      </c>
      <c r="K100" s="98" t="s">
        <v>395</v>
      </c>
    </row>
    <row r="101" spans="3:11">
      <c r="C101" s="99" t="s">
        <v>67</v>
      </c>
      <c r="D101" s="151"/>
      <c r="E101" s="100">
        <v>3000</v>
      </c>
      <c r="F101" s="97">
        <f t="shared" si="4"/>
        <v>0</v>
      </c>
      <c r="G101" s="161"/>
      <c r="H101" s="101" t="s">
        <v>986</v>
      </c>
      <c r="I101" s="98" t="str">
        <f>VLOOKUP(H101,Presupuesto!$B$11:$C$565,2,0)</f>
        <v>MUEBLES VARIOS DE OFICINA</v>
      </c>
      <c r="J101" s="98" t="str">
        <f t="shared" si="5"/>
        <v>Gestión Administrativa y  financiera en apoyo al Desarrollo Académico</v>
      </c>
      <c r="K101" s="98" t="s">
        <v>395</v>
      </c>
    </row>
    <row r="102" spans="3:11">
      <c r="C102" s="99" t="s">
        <v>68</v>
      </c>
      <c r="D102" s="151"/>
      <c r="E102" s="100">
        <v>10000</v>
      </c>
      <c r="F102" s="97">
        <f t="shared" si="4"/>
        <v>0</v>
      </c>
      <c r="G102" s="161"/>
      <c r="H102" s="101" t="s">
        <v>986</v>
      </c>
      <c r="I102" s="98" t="str">
        <f>VLOOKUP(H102,Presupuesto!$B$11:$C$565,2,0)</f>
        <v>MUEBLES VARIOS DE OFICINA</v>
      </c>
      <c r="J102" s="98" t="str">
        <f t="shared" si="5"/>
        <v>Gestión Administrativa y  financiera en apoyo al Desarrollo Académico</v>
      </c>
      <c r="K102" s="98" t="s">
        <v>395</v>
      </c>
    </row>
    <row r="103" spans="3:11">
      <c r="C103" s="99" t="s">
        <v>69</v>
      </c>
      <c r="D103" s="151"/>
      <c r="E103" s="100">
        <v>8000</v>
      </c>
      <c r="F103" s="97">
        <f t="shared" si="4"/>
        <v>0</v>
      </c>
      <c r="G103" s="161"/>
      <c r="H103" s="101" t="s">
        <v>989</v>
      </c>
      <c r="I103" s="98" t="str">
        <f>VLOOKUP(H103,Presupuesto!$B$11:$C$565,2,0)</f>
        <v>EQUIPOS VARIOS DE OFICINA</v>
      </c>
      <c r="J103" s="98" t="str">
        <f t="shared" si="5"/>
        <v>Gestión Administrativa y  financiera en apoyo al Desarrollo Académico</v>
      </c>
      <c r="K103" s="98" t="s">
        <v>395</v>
      </c>
    </row>
    <row r="104" spans="3:11">
      <c r="C104" s="99" t="s">
        <v>70</v>
      </c>
      <c r="D104" s="151"/>
      <c r="E104" s="100">
        <v>2000</v>
      </c>
      <c r="F104" s="97">
        <f t="shared" si="4"/>
        <v>0</v>
      </c>
      <c r="G104" s="161"/>
      <c r="H104" s="101" t="s">
        <v>989</v>
      </c>
      <c r="I104" s="98" t="str">
        <f>VLOOKUP(H104,Presupuesto!$B$11:$C$565,2,0)</f>
        <v>EQUIPOS VARIOS DE OFICINA</v>
      </c>
      <c r="J104" s="98" t="str">
        <f t="shared" si="5"/>
        <v>Gestión Administrativa y  financiera en apoyo al Desarrollo Académico</v>
      </c>
      <c r="K104" s="98" t="s">
        <v>403</v>
      </c>
    </row>
    <row r="105" spans="3:11">
      <c r="C105" s="99" t="s">
        <v>71</v>
      </c>
      <c r="D105" s="151"/>
      <c r="E105" s="100">
        <v>5000</v>
      </c>
      <c r="F105" s="97">
        <f t="shared" si="4"/>
        <v>0</v>
      </c>
      <c r="G105" s="161"/>
      <c r="H105" s="101" t="s">
        <v>989</v>
      </c>
      <c r="I105" s="98" t="str">
        <f>VLOOKUP(H105,Presupuesto!$B$11:$C$565,2,0)</f>
        <v>EQUIPOS VARIOS DE OFICINA</v>
      </c>
      <c r="J105" s="98" t="str">
        <f t="shared" si="5"/>
        <v>Gestión Administrativa y  financiera en apoyo al Desarrollo Académico</v>
      </c>
      <c r="K105" s="98" t="s">
        <v>399</v>
      </c>
    </row>
    <row r="106" spans="3:11" ht="15.75" thickBot="1">
      <c r="C106" s="102" t="s">
        <v>72</v>
      </c>
      <c r="D106" s="159"/>
      <c r="E106" s="104">
        <v>100000</v>
      </c>
      <c r="F106" s="105">
        <f t="shared" si="4"/>
        <v>0</v>
      </c>
      <c r="G106" s="162"/>
      <c r="H106" s="106" t="s">
        <v>989</v>
      </c>
      <c r="I106" s="106" t="str">
        <f>VLOOKUP(H106,Presupuesto!$B$11:$C$565,2,0)</f>
        <v>EQUIPOS VARIOS DE OFICINA</v>
      </c>
      <c r="J106" s="106" t="str">
        <f t="shared" si="5"/>
        <v>Gestión Administrativa y  financiera en apoyo al Desarrollo Académico</v>
      </c>
      <c r="K106" s="124" t="s">
        <v>394</v>
      </c>
    </row>
    <row r="108" spans="3:11" ht="15.75" thickBot="1">
      <c r="C108" s="327"/>
      <c r="D108" s="328"/>
      <c r="E108" s="329"/>
      <c r="F108" s="329"/>
      <c r="G108" s="330"/>
      <c r="H108" s="329"/>
      <c r="I108" s="329"/>
      <c r="J108" s="155"/>
      <c r="K108" s="155"/>
    </row>
    <row r="109" spans="3:11" ht="15.75" thickBot="1">
      <c r="C109" s="29" t="s">
        <v>43</v>
      </c>
      <c r="D109" s="30">
        <f>SUM(F116:F125)</f>
        <v>0</v>
      </c>
      <c r="E109" s="177"/>
      <c r="F109" s="177"/>
      <c r="G109" s="79"/>
      <c r="H109" s="177"/>
      <c r="I109" s="177"/>
    </row>
    <row r="110" spans="3:11">
      <c r="C110" s="70"/>
      <c r="D110" s="31"/>
      <c r="E110" s="93"/>
      <c r="F110" s="93"/>
      <c r="G110" s="93"/>
      <c r="H110" s="76"/>
      <c r="I110" s="76"/>
      <c r="J110" s="76"/>
      <c r="K110" s="112"/>
    </row>
    <row r="111" spans="3:11">
      <c r="C111" s="70"/>
      <c r="D111" s="31"/>
      <c r="E111" s="93"/>
      <c r="F111" s="93"/>
      <c r="G111" s="93"/>
      <c r="H111" s="76"/>
      <c r="I111" s="76"/>
      <c r="J111" s="76"/>
      <c r="K111" s="112"/>
    </row>
    <row r="112" spans="3:11" ht="15.75">
      <c r="C112" s="202" t="s">
        <v>392</v>
      </c>
      <c r="D112" s="351"/>
      <c r="E112" s="93"/>
      <c r="F112" s="93"/>
      <c r="G112" s="93"/>
      <c r="H112" s="76"/>
      <c r="I112" s="76"/>
      <c r="J112" s="76"/>
      <c r="K112" s="112"/>
    </row>
    <row r="113" spans="3:11" ht="18.75">
      <c r="C113" s="208" t="e">
        <f>IFERROR(VLOOKUP(D112,'1. Desarrollo e Innov. Curricu.'!$E:$F,2,FALSE),IFERROR(VLOOKUP(D112,'2. Investigación Científica'!$E:$F,2,FALSE),IFERROR(VLOOKUP(D112,'3. Vinculación Univ. Sociedad'!$E:$F,2,FALSE),IFERROR(VLOOKUP(D112,'4. Docencia y Profesorado Univ.'!$E:$F,2,FALSE),IFERROR(VLOOKUP(D112,'5. Estudiantes y Graduados'!$E:$F,2,FALSE),IFERROR(VLOOKUP(D112,'11. Gestion Administrativa'!$E:$F,2,FALSE),IFERROR(VLOOKUP(D112,'13. Gestión Académica'!$E:$F,2,FALSE),IFERROR(VLOOKUP(D112,'8. Asegura. de la Calid. y M'!$E:$F,2,FALSE),IFERROR(VLOOKUP(D112,'6. Gestión del Conocimiento'!$E:$F,2,FALSE),IFERROR(VLOOKUP(D112,'15. Gobernabilidad y Proceso...'!$E:$F,2,FALSE),IFERROR(VLOOKUP(D112,'12. Gestión del Talento Humano'!$E:$F,2,FALSE),IFERROR(VLOOKUP(D112,'14. Internacional... de la E.S.'!$E:$F,2,FALSE),IFERROR(VLOOKUP(D112,'10. Posgrado'!$E:$F,2,FALSE),IFERROR(VLOOKUP(D112,'17. Gestión TIC'!$E:$F,2,FALSE),IFERROR(VLOOKUP(D112,'16. Desa. del Sistema Educ.Sup.'!$E:$F,2,FALSE),IFERROR(VLOOKUP(D112,'9. Cultura de Inno. Insti...'!$E:$F,2,FALSE),VLOOKUP(D112,'7. Lo Esencial de la Reforma U.'!$E:$F,2,0)))))))))))))))))</f>
        <v>#N/A</v>
      </c>
      <c r="D113" s="31"/>
      <c r="E113" s="93"/>
      <c r="F113" s="93"/>
      <c r="G113" s="93"/>
      <c r="H113" s="76"/>
      <c r="I113" s="76"/>
      <c r="J113" s="76"/>
      <c r="K113" s="112"/>
    </row>
    <row r="114" spans="3:11" ht="15.75" thickBot="1">
      <c r="C114" s="70"/>
      <c r="D114" s="31"/>
      <c r="E114" s="93"/>
      <c r="F114" s="93"/>
      <c r="G114" s="93"/>
      <c r="H114" s="76"/>
      <c r="I114" s="76"/>
      <c r="J114" s="76"/>
      <c r="K114" s="112"/>
    </row>
    <row r="115" spans="3:11" ht="15.75" thickBot="1">
      <c r="C115" s="126" t="s">
        <v>44</v>
      </c>
      <c r="D115" s="128" t="s">
        <v>55</v>
      </c>
      <c r="E115" s="128" t="s">
        <v>57</v>
      </c>
      <c r="F115" s="127" t="s">
        <v>27</v>
      </c>
      <c r="G115" s="133" t="s">
        <v>131</v>
      </c>
      <c r="H115" s="128" t="s">
        <v>46</v>
      </c>
      <c r="I115" s="128" t="s">
        <v>132</v>
      </c>
      <c r="J115" s="128" t="s">
        <v>410</v>
      </c>
      <c r="K115" s="128" t="s">
        <v>411</v>
      </c>
    </row>
    <row r="116" spans="3:11">
      <c r="C116" s="95" t="s">
        <v>63</v>
      </c>
      <c r="D116" s="158"/>
      <c r="E116" s="96">
        <v>2800</v>
      </c>
      <c r="F116" s="97">
        <f>D116*E116</f>
        <v>0</v>
      </c>
      <c r="G116" s="161"/>
      <c r="H116" s="98" t="s">
        <v>986</v>
      </c>
      <c r="I116" s="98" t="str">
        <f>VLOOKUP(H116,Presupuesto!$B$11:$C$565,2,0)</f>
        <v>MUEBLES VARIOS DE OFICINA</v>
      </c>
      <c r="J116" s="216" t="s">
        <v>1449</v>
      </c>
      <c r="K116" s="98" t="s">
        <v>404</v>
      </c>
    </row>
    <row r="117" spans="3:11">
      <c r="C117" s="99" t="s">
        <v>64</v>
      </c>
      <c r="D117" s="151"/>
      <c r="E117" s="100">
        <v>2400</v>
      </c>
      <c r="F117" s="97">
        <f>D117*E117</f>
        <v>0</v>
      </c>
      <c r="G117" s="161"/>
      <c r="H117" s="101" t="s">
        <v>986</v>
      </c>
      <c r="I117" s="98" t="str">
        <f>VLOOKUP(H117,Presupuesto!$B$11:$C$565,2,0)</f>
        <v>MUEBLES VARIOS DE OFICINA</v>
      </c>
      <c r="J117" s="98" t="str">
        <f>$J$116</f>
        <v>Posgrado</v>
      </c>
      <c r="K117" s="98" t="s">
        <v>412</v>
      </c>
    </row>
    <row r="118" spans="3:11">
      <c r="C118" s="99" t="s">
        <v>65</v>
      </c>
      <c r="D118" s="151"/>
      <c r="E118" s="100">
        <v>1000</v>
      </c>
      <c r="F118" s="97">
        <f t="shared" ref="F118:F125" si="6">D118*E118</f>
        <v>0</v>
      </c>
      <c r="G118" s="161"/>
      <c r="H118" s="101" t="s">
        <v>986</v>
      </c>
      <c r="I118" s="98" t="str">
        <f>VLOOKUP(H118,Presupuesto!$B$11:$C$565,2,0)</f>
        <v>MUEBLES VARIOS DE OFICINA</v>
      </c>
      <c r="J118" s="98" t="str">
        <f t="shared" ref="J118:J125" si="7">$J$116</f>
        <v>Posgrado</v>
      </c>
      <c r="K118" s="98" t="s">
        <v>395</v>
      </c>
    </row>
    <row r="119" spans="3:11">
      <c r="C119" s="99" t="s">
        <v>66</v>
      </c>
      <c r="D119" s="151"/>
      <c r="E119" s="100">
        <v>6000</v>
      </c>
      <c r="F119" s="97">
        <f t="shared" si="6"/>
        <v>0</v>
      </c>
      <c r="G119" s="161"/>
      <c r="H119" s="101" t="s">
        <v>986</v>
      </c>
      <c r="I119" s="98" t="str">
        <f>VLOOKUP(H119,Presupuesto!$B$11:$C$565,2,0)</f>
        <v>MUEBLES VARIOS DE OFICINA</v>
      </c>
      <c r="J119" s="98" t="str">
        <f t="shared" si="7"/>
        <v>Posgrado</v>
      </c>
      <c r="K119" s="98" t="s">
        <v>395</v>
      </c>
    </row>
    <row r="120" spans="3:11">
      <c r="C120" s="99" t="s">
        <v>67</v>
      </c>
      <c r="D120" s="151"/>
      <c r="E120" s="100">
        <v>3000</v>
      </c>
      <c r="F120" s="97">
        <f t="shared" si="6"/>
        <v>0</v>
      </c>
      <c r="G120" s="161"/>
      <c r="H120" s="101" t="s">
        <v>986</v>
      </c>
      <c r="I120" s="98" t="str">
        <f>VLOOKUP(H120,Presupuesto!$B$11:$C$565,2,0)</f>
        <v>MUEBLES VARIOS DE OFICINA</v>
      </c>
      <c r="J120" s="98" t="str">
        <f t="shared" si="7"/>
        <v>Posgrado</v>
      </c>
      <c r="K120" s="98" t="s">
        <v>395</v>
      </c>
    </row>
    <row r="121" spans="3:11">
      <c r="C121" s="99" t="s">
        <v>68</v>
      </c>
      <c r="D121" s="151"/>
      <c r="E121" s="100">
        <v>10000</v>
      </c>
      <c r="F121" s="97">
        <f t="shared" si="6"/>
        <v>0</v>
      </c>
      <c r="G121" s="161"/>
      <c r="H121" s="101" t="s">
        <v>986</v>
      </c>
      <c r="I121" s="98" t="str">
        <f>VLOOKUP(H121,Presupuesto!$B$11:$C$565,2,0)</f>
        <v>MUEBLES VARIOS DE OFICINA</v>
      </c>
      <c r="J121" s="98" t="str">
        <f t="shared" si="7"/>
        <v>Posgrado</v>
      </c>
      <c r="K121" s="98" t="s">
        <v>395</v>
      </c>
    </row>
    <row r="122" spans="3:11">
      <c r="C122" s="99" t="s">
        <v>69</v>
      </c>
      <c r="D122" s="151"/>
      <c r="E122" s="100">
        <v>8000</v>
      </c>
      <c r="F122" s="97">
        <f t="shared" si="6"/>
        <v>0</v>
      </c>
      <c r="G122" s="161"/>
      <c r="H122" s="101" t="s">
        <v>989</v>
      </c>
      <c r="I122" s="98" t="str">
        <f>VLOOKUP(H122,Presupuesto!$B$11:$C$565,2,0)</f>
        <v>EQUIPOS VARIOS DE OFICINA</v>
      </c>
      <c r="J122" s="98" t="str">
        <f t="shared" si="7"/>
        <v>Posgrado</v>
      </c>
      <c r="K122" s="98" t="s">
        <v>395</v>
      </c>
    </row>
    <row r="123" spans="3:11">
      <c r="C123" s="99" t="s">
        <v>70</v>
      </c>
      <c r="D123" s="151"/>
      <c r="E123" s="100">
        <v>2000</v>
      </c>
      <c r="F123" s="97">
        <f t="shared" si="6"/>
        <v>0</v>
      </c>
      <c r="G123" s="161"/>
      <c r="H123" s="101" t="s">
        <v>989</v>
      </c>
      <c r="I123" s="98" t="str">
        <f>VLOOKUP(H123,Presupuesto!$B$11:$C$565,2,0)</f>
        <v>EQUIPOS VARIOS DE OFICINA</v>
      </c>
      <c r="J123" s="98" t="str">
        <f t="shared" si="7"/>
        <v>Posgrado</v>
      </c>
      <c r="K123" s="98" t="s">
        <v>403</v>
      </c>
    </row>
    <row r="124" spans="3:11">
      <c r="C124" s="99" t="s">
        <v>71</v>
      </c>
      <c r="D124" s="151"/>
      <c r="E124" s="100">
        <v>5000</v>
      </c>
      <c r="F124" s="97">
        <f t="shared" si="6"/>
        <v>0</v>
      </c>
      <c r="G124" s="161"/>
      <c r="H124" s="101" t="s">
        <v>989</v>
      </c>
      <c r="I124" s="98" t="str">
        <f>VLOOKUP(H124,Presupuesto!$B$11:$C$565,2,0)</f>
        <v>EQUIPOS VARIOS DE OFICINA</v>
      </c>
      <c r="J124" s="98" t="str">
        <f t="shared" si="7"/>
        <v>Posgrado</v>
      </c>
      <c r="K124" s="98" t="s">
        <v>399</v>
      </c>
    </row>
    <row r="125" spans="3:11" ht="15.75" thickBot="1">
      <c r="C125" s="102" t="s">
        <v>72</v>
      </c>
      <c r="D125" s="159"/>
      <c r="E125" s="104">
        <v>100000</v>
      </c>
      <c r="F125" s="105">
        <f t="shared" si="6"/>
        <v>0</v>
      </c>
      <c r="G125" s="162"/>
      <c r="H125" s="106" t="s">
        <v>989</v>
      </c>
      <c r="I125" s="106" t="str">
        <f>VLOOKUP(H125,Presupuesto!$B$11:$C$565,2,0)</f>
        <v>EQUIPOS VARIOS DE OFICINA</v>
      </c>
      <c r="J125" s="106" t="str">
        <f t="shared" si="7"/>
        <v>Posgrado</v>
      </c>
      <c r="K125" s="124" t="s">
        <v>394</v>
      </c>
    </row>
    <row r="127" spans="3:11" ht="15.75" thickBot="1"/>
    <row r="128" spans="3:11" ht="15.75" thickBot="1">
      <c r="C128" s="29" t="s">
        <v>43</v>
      </c>
      <c r="D128" s="30">
        <f>SUM(F135:F144)</f>
        <v>0</v>
      </c>
      <c r="E128" s="177"/>
      <c r="F128" s="177"/>
      <c r="G128" s="79"/>
      <c r="H128" s="177"/>
      <c r="I128" s="177"/>
    </row>
    <row r="129" spans="3:11">
      <c r="C129" s="70"/>
      <c r="D129" s="31"/>
      <c r="E129" s="93"/>
      <c r="F129" s="93"/>
      <c r="G129" s="93"/>
      <c r="H129" s="76"/>
      <c r="I129" s="76"/>
      <c r="J129" s="76"/>
      <c r="K129" s="112"/>
    </row>
    <row r="130" spans="3:11">
      <c r="C130" s="70"/>
      <c r="D130" s="31"/>
      <c r="E130" s="93"/>
      <c r="F130" s="93"/>
      <c r="G130" s="93"/>
      <c r="H130" s="76"/>
      <c r="I130" s="76"/>
      <c r="J130" s="76"/>
      <c r="K130" s="112"/>
    </row>
    <row r="131" spans="3:11" ht="15.75">
      <c r="C131" s="202" t="s">
        <v>392</v>
      </c>
      <c r="D131" s="351"/>
      <c r="E131" s="93"/>
      <c r="F131" s="93"/>
      <c r="G131" s="93"/>
      <c r="H131" s="76"/>
      <c r="I131" s="76"/>
      <c r="J131" s="76"/>
      <c r="K131" s="112"/>
    </row>
    <row r="132" spans="3:11" ht="18.75">
      <c r="C132" s="208" t="e">
        <f>IFERROR(VLOOKUP(D131,'1. Desarrollo e Innov. Curricu.'!$E:$F,2,FALSE),IFERROR(VLOOKUP(D131,'2. Investigación Científica'!$E:$F,2,FALSE),IFERROR(VLOOKUP(D131,'3. Vinculación Univ. Sociedad'!$E:$F,2,FALSE),IFERROR(VLOOKUP(D131,'4. Docencia y Profesorado Univ.'!$E:$F,2,FALSE),IFERROR(VLOOKUP(D131,'5. Estudiantes y Graduados'!$E:$F,2,FALSE),IFERROR(VLOOKUP(D131,'11. Gestion Administrativa'!$E:$F,2,FALSE),IFERROR(VLOOKUP(D131,'13. Gestión Académica'!$E:$F,2,FALSE),IFERROR(VLOOKUP(D131,'8. Asegura. de la Calid. y M'!$E:$F,2,FALSE),IFERROR(VLOOKUP(D131,'6. Gestión del Conocimiento'!$E:$F,2,FALSE),IFERROR(VLOOKUP(D131,'15. Gobernabilidad y Proceso...'!$E:$F,2,FALSE),IFERROR(VLOOKUP(D131,'12. Gestión del Talento Humano'!$E:$F,2,FALSE),IFERROR(VLOOKUP(D131,'14. Internacional... de la E.S.'!$E:$F,2,FALSE),IFERROR(VLOOKUP(D131,'10. Posgrado'!$E:$F,2,FALSE),IFERROR(VLOOKUP(D131,'17. Gestión TIC'!$E:$F,2,FALSE),IFERROR(VLOOKUP(D131,'16. Desa. del Sistema Educ.Sup.'!$E:$F,2,FALSE),IFERROR(VLOOKUP(D131,'9. Cultura de Inno. Insti...'!$E:$F,2,FALSE),VLOOKUP(D131,'7. Lo Esencial de la Reforma U.'!$E:$F,2,0)))))))))))))))))</f>
        <v>#N/A</v>
      </c>
      <c r="D132" s="31"/>
      <c r="E132" s="93"/>
      <c r="F132" s="93"/>
      <c r="G132" s="93"/>
      <c r="H132" s="76"/>
      <c r="I132" s="76"/>
      <c r="J132" s="76"/>
      <c r="K132" s="112"/>
    </row>
    <row r="133" spans="3:11" ht="15.75" thickBot="1">
      <c r="C133" s="70"/>
      <c r="D133" s="31"/>
      <c r="E133" s="93"/>
      <c r="F133" s="93"/>
      <c r="G133" s="93"/>
      <c r="H133" s="76"/>
      <c r="I133" s="76"/>
      <c r="J133" s="76"/>
      <c r="K133" s="112"/>
    </row>
    <row r="134" spans="3:11" ht="15.75" thickBot="1">
      <c r="C134" s="126" t="s">
        <v>44</v>
      </c>
      <c r="D134" s="128" t="s">
        <v>55</v>
      </c>
      <c r="E134" s="128" t="s">
        <v>57</v>
      </c>
      <c r="F134" s="127" t="s">
        <v>27</v>
      </c>
      <c r="G134" s="133" t="s">
        <v>131</v>
      </c>
      <c r="H134" s="128" t="s">
        <v>46</v>
      </c>
      <c r="I134" s="128" t="s">
        <v>132</v>
      </c>
      <c r="J134" s="128" t="s">
        <v>410</v>
      </c>
      <c r="K134" s="128" t="s">
        <v>411</v>
      </c>
    </row>
    <row r="135" spans="3:11">
      <c r="C135" s="95" t="s">
        <v>63</v>
      </c>
      <c r="D135" s="158"/>
      <c r="E135" s="96">
        <v>2800</v>
      </c>
      <c r="F135" s="97">
        <f>D135*E135</f>
        <v>0</v>
      </c>
      <c r="G135" s="161"/>
      <c r="H135" s="98" t="s">
        <v>986</v>
      </c>
      <c r="I135" s="98" t="str">
        <f>VLOOKUP(H135,Presupuesto!$B$11:$C$565,2,0)</f>
        <v>MUEBLES VARIOS DE OFICINA</v>
      </c>
      <c r="J135" s="216" t="s">
        <v>1449</v>
      </c>
      <c r="K135" s="98" t="s">
        <v>404</v>
      </c>
    </row>
    <row r="136" spans="3:11">
      <c r="C136" s="99" t="s">
        <v>64</v>
      </c>
      <c r="D136" s="151"/>
      <c r="E136" s="100">
        <v>2400</v>
      </c>
      <c r="F136" s="97">
        <f>D136*E136</f>
        <v>0</v>
      </c>
      <c r="G136" s="161"/>
      <c r="H136" s="101" t="s">
        <v>986</v>
      </c>
      <c r="I136" s="98" t="str">
        <f>VLOOKUP(H136,Presupuesto!$B$11:$C$565,2,0)</f>
        <v>MUEBLES VARIOS DE OFICINA</v>
      </c>
      <c r="J136" s="98" t="str">
        <f>$J$135</f>
        <v>Posgrado</v>
      </c>
      <c r="K136" s="98" t="s">
        <v>412</v>
      </c>
    </row>
    <row r="137" spans="3:11">
      <c r="C137" s="99" t="s">
        <v>65</v>
      </c>
      <c r="D137" s="151"/>
      <c r="E137" s="100">
        <v>1000</v>
      </c>
      <c r="F137" s="97">
        <f t="shared" ref="F137:F144" si="8">D137*E137</f>
        <v>0</v>
      </c>
      <c r="G137" s="161"/>
      <c r="H137" s="101" t="s">
        <v>986</v>
      </c>
      <c r="I137" s="98" t="str">
        <f>VLOOKUP(H137,Presupuesto!$B$11:$C$565,2,0)</f>
        <v>MUEBLES VARIOS DE OFICINA</v>
      </c>
      <c r="J137" s="98" t="str">
        <f t="shared" ref="J137:J144" si="9">$J$135</f>
        <v>Posgrado</v>
      </c>
      <c r="K137" s="98" t="s">
        <v>395</v>
      </c>
    </row>
    <row r="138" spans="3:11">
      <c r="C138" s="99" t="s">
        <v>66</v>
      </c>
      <c r="D138" s="151"/>
      <c r="E138" s="100">
        <v>6000</v>
      </c>
      <c r="F138" s="97">
        <f t="shared" si="8"/>
        <v>0</v>
      </c>
      <c r="G138" s="161"/>
      <c r="H138" s="101" t="s">
        <v>986</v>
      </c>
      <c r="I138" s="98" t="str">
        <f>VLOOKUP(H138,Presupuesto!$B$11:$C$565,2,0)</f>
        <v>MUEBLES VARIOS DE OFICINA</v>
      </c>
      <c r="J138" s="98" t="str">
        <f t="shared" si="9"/>
        <v>Posgrado</v>
      </c>
      <c r="K138" s="98" t="s">
        <v>395</v>
      </c>
    </row>
    <row r="139" spans="3:11">
      <c r="C139" s="99" t="s">
        <v>67</v>
      </c>
      <c r="D139" s="151"/>
      <c r="E139" s="100">
        <v>3000</v>
      </c>
      <c r="F139" s="97">
        <f t="shared" si="8"/>
        <v>0</v>
      </c>
      <c r="G139" s="161"/>
      <c r="H139" s="101" t="s">
        <v>986</v>
      </c>
      <c r="I139" s="98" t="str">
        <f>VLOOKUP(H139,Presupuesto!$B$11:$C$565,2,0)</f>
        <v>MUEBLES VARIOS DE OFICINA</v>
      </c>
      <c r="J139" s="98" t="str">
        <f t="shared" si="9"/>
        <v>Posgrado</v>
      </c>
      <c r="K139" s="98" t="s">
        <v>395</v>
      </c>
    </row>
    <row r="140" spans="3:11">
      <c r="C140" s="99" t="s">
        <v>68</v>
      </c>
      <c r="D140" s="151"/>
      <c r="E140" s="100">
        <v>10000</v>
      </c>
      <c r="F140" s="97">
        <f t="shared" si="8"/>
        <v>0</v>
      </c>
      <c r="G140" s="161"/>
      <c r="H140" s="101" t="s">
        <v>986</v>
      </c>
      <c r="I140" s="98" t="str">
        <f>VLOOKUP(H140,Presupuesto!$B$11:$C$565,2,0)</f>
        <v>MUEBLES VARIOS DE OFICINA</v>
      </c>
      <c r="J140" s="98" t="str">
        <f t="shared" si="9"/>
        <v>Posgrado</v>
      </c>
      <c r="K140" s="98" t="s">
        <v>395</v>
      </c>
    </row>
    <row r="141" spans="3:11">
      <c r="C141" s="99" t="s">
        <v>69</v>
      </c>
      <c r="D141" s="151"/>
      <c r="E141" s="100">
        <v>8000</v>
      </c>
      <c r="F141" s="97">
        <f t="shared" si="8"/>
        <v>0</v>
      </c>
      <c r="G141" s="161"/>
      <c r="H141" s="101" t="s">
        <v>989</v>
      </c>
      <c r="I141" s="98" t="str">
        <f>VLOOKUP(H141,Presupuesto!$B$11:$C$565,2,0)</f>
        <v>EQUIPOS VARIOS DE OFICINA</v>
      </c>
      <c r="J141" s="98" t="str">
        <f t="shared" si="9"/>
        <v>Posgrado</v>
      </c>
      <c r="K141" s="98" t="s">
        <v>395</v>
      </c>
    </row>
    <row r="142" spans="3:11">
      <c r="C142" s="99" t="s">
        <v>70</v>
      </c>
      <c r="D142" s="151"/>
      <c r="E142" s="100">
        <v>2000</v>
      </c>
      <c r="F142" s="97">
        <f t="shared" si="8"/>
        <v>0</v>
      </c>
      <c r="G142" s="161"/>
      <c r="H142" s="101" t="s">
        <v>989</v>
      </c>
      <c r="I142" s="98" t="str">
        <f>VLOOKUP(H142,Presupuesto!$B$11:$C$565,2,0)</f>
        <v>EQUIPOS VARIOS DE OFICINA</v>
      </c>
      <c r="J142" s="98" t="str">
        <f t="shared" si="9"/>
        <v>Posgrado</v>
      </c>
      <c r="K142" s="98" t="s">
        <v>403</v>
      </c>
    </row>
    <row r="143" spans="3:11">
      <c r="C143" s="99" t="s">
        <v>71</v>
      </c>
      <c r="D143" s="151"/>
      <c r="E143" s="100">
        <v>5000</v>
      </c>
      <c r="F143" s="97">
        <f t="shared" si="8"/>
        <v>0</v>
      </c>
      <c r="G143" s="161"/>
      <c r="H143" s="101" t="s">
        <v>989</v>
      </c>
      <c r="I143" s="98" t="str">
        <f>VLOOKUP(H143,Presupuesto!$B$11:$C$565,2,0)</f>
        <v>EQUIPOS VARIOS DE OFICINA</v>
      </c>
      <c r="J143" s="98" t="str">
        <f t="shared" si="9"/>
        <v>Posgrado</v>
      </c>
      <c r="K143" s="98" t="s">
        <v>399</v>
      </c>
    </row>
    <row r="144" spans="3:11" ht="15.75" thickBot="1">
      <c r="C144" s="102" t="s">
        <v>72</v>
      </c>
      <c r="D144" s="159"/>
      <c r="E144" s="104">
        <v>100000</v>
      </c>
      <c r="F144" s="105">
        <f t="shared" si="8"/>
        <v>0</v>
      </c>
      <c r="G144" s="162"/>
      <c r="H144" s="106" t="s">
        <v>989</v>
      </c>
      <c r="I144" s="106" t="str">
        <f>VLOOKUP(H144,Presupuesto!$B$11:$C$565,2,0)</f>
        <v>EQUIPOS VARIOS DE OFICINA</v>
      </c>
      <c r="J144" s="106" t="str">
        <f t="shared" si="9"/>
        <v>Posgrado</v>
      </c>
      <c r="K144" s="124" t="s">
        <v>394</v>
      </c>
    </row>
    <row r="146" spans="3:11" ht="15.75" thickBot="1">
      <c r="C146" s="327"/>
      <c r="D146" s="328"/>
      <c r="E146" s="329"/>
      <c r="F146" s="329"/>
      <c r="G146" s="330"/>
      <c r="H146" s="329"/>
      <c r="I146" s="329"/>
      <c r="J146" s="155"/>
      <c r="K146" s="155"/>
    </row>
    <row r="147" spans="3:11" ht="15.75" thickBot="1">
      <c r="C147" s="29" t="s">
        <v>43</v>
      </c>
      <c r="D147" s="30">
        <f>SUM(F154:F163)</f>
        <v>0</v>
      </c>
      <c r="E147" s="177"/>
      <c r="F147" s="177"/>
      <c r="G147" s="79"/>
      <c r="H147" s="177"/>
      <c r="I147" s="177"/>
    </row>
    <row r="148" spans="3:11">
      <c r="C148" s="70"/>
      <c r="D148" s="31"/>
      <c r="E148" s="93"/>
      <c r="F148" s="93"/>
      <c r="G148" s="93"/>
      <c r="H148" s="76"/>
      <c r="I148" s="76"/>
      <c r="J148" s="76"/>
      <c r="K148" s="112"/>
    </row>
    <row r="149" spans="3:11">
      <c r="C149" s="70"/>
      <c r="D149" s="31"/>
      <c r="E149" s="93"/>
      <c r="F149" s="93"/>
      <c r="G149" s="93"/>
      <c r="H149" s="76"/>
      <c r="I149" s="76"/>
      <c r="J149" s="76"/>
      <c r="K149" s="112"/>
    </row>
    <row r="150" spans="3:11" ht="15.75">
      <c r="C150" s="202" t="s">
        <v>392</v>
      </c>
      <c r="D150" s="351"/>
      <c r="E150" s="93"/>
      <c r="F150" s="93"/>
      <c r="G150" s="93"/>
      <c r="H150" s="76"/>
      <c r="I150" s="76"/>
      <c r="J150" s="76"/>
      <c r="K150" s="112"/>
    </row>
    <row r="151" spans="3:11" ht="18.75">
      <c r="C151" s="208" t="e">
        <f>IFERROR(VLOOKUP(D150,'1. Desarrollo e Innov. Curricu.'!$E:$F,2,FALSE),IFERROR(VLOOKUP(D150,'2. Investigación Científica'!$E:$F,2,FALSE),IFERROR(VLOOKUP(D150,'3. Vinculación Univ. Sociedad'!$E:$F,2,FALSE),IFERROR(VLOOKUP(D150,'4. Docencia y Profesorado Univ.'!$E:$F,2,FALSE),IFERROR(VLOOKUP(D150,'5. Estudiantes y Graduados'!$E:$F,2,FALSE),IFERROR(VLOOKUP(D150,'11. Gestion Administrativa'!$E:$F,2,FALSE),IFERROR(VLOOKUP(D150,'13. Gestión Académica'!$E:$F,2,FALSE),IFERROR(VLOOKUP(D150,'8. Asegura. de la Calid. y M'!$E:$F,2,FALSE),IFERROR(VLOOKUP(D150,'6. Gestión del Conocimiento'!$E:$F,2,FALSE),IFERROR(VLOOKUP(D150,'15. Gobernabilidad y Proceso...'!$E:$F,2,FALSE),IFERROR(VLOOKUP(D150,'12. Gestión del Talento Humano'!$E:$F,2,FALSE),IFERROR(VLOOKUP(D150,'14. Internacional... de la E.S.'!$E:$F,2,FALSE),IFERROR(VLOOKUP(D150,'10. Posgrado'!$E:$F,2,FALSE),IFERROR(VLOOKUP(D150,'17. Gestión TIC'!$E:$F,2,FALSE),IFERROR(VLOOKUP(D150,'16. Desa. del Sistema Educ.Sup.'!$E:$F,2,FALSE),IFERROR(VLOOKUP(D150,'9. Cultura de Inno. Insti...'!$E:$F,2,FALSE),VLOOKUP(D150,'7. Lo Esencial de la Reforma U.'!$E:$F,2,0)))))))))))))))))</f>
        <v>#N/A</v>
      </c>
      <c r="D151" s="31"/>
      <c r="E151" s="93"/>
      <c r="F151" s="93"/>
      <c r="G151" s="93"/>
      <c r="H151" s="76"/>
      <c r="I151" s="76"/>
      <c r="J151" s="76"/>
      <c r="K151" s="112"/>
    </row>
    <row r="152" spans="3:11" ht="15.75" thickBot="1">
      <c r="C152" s="70"/>
      <c r="D152" s="31"/>
      <c r="E152" s="93"/>
      <c r="F152" s="93"/>
      <c r="G152" s="93"/>
      <c r="H152" s="76"/>
      <c r="I152" s="76"/>
      <c r="J152" s="76"/>
      <c r="K152" s="112"/>
    </row>
    <row r="153" spans="3:11" ht="15.75" thickBot="1">
      <c r="C153" s="126" t="s">
        <v>44</v>
      </c>
      <c r="D153" s="128" t="s">
        <v>55</v>
      </c>
      <c r="E153" s="128" t="s">
        <v>57</v>
      </c>
      <c r="F153" s="127" t="s">
        <v>27</v>
      </c>
      <c r="G153" s="133" t="s">
        <v>131</v>
      </c>
      <c r="H153" s="128" t="s">
        <v>46</v>
      </c>
      <c r="I153" s="128" t="s">
        <v>132</v>
      </c>
      <c r="J153" s="128" t="s">
        <v>410</v>
      </c>
      <c r="K153" s="128" t="s">
        <v>411</v>
      </c>
    </row>
    <row r="154" spans="3:11">
      <c r="C154" s="95" t="s">
        <v>63</v>
      </c>
      <c r="D154" s="158"/>
      <c r="E154" s="96">
        <v>2800</v>
      </c>
      <c r="F154" s="97">
        <f>D154*E154</f>
        <v>0</v>
      </c>
      <c r="G154" s="161"/>
      <c r="H154" s="98" t="s">
        <v>986</v>
      </c>
      <c r="I154" s="98" t="str">
        <f>VLOOKUP(H154,Presupuesto!$B$11:$C$565,2,0)</f>
        <v>MUEBLES VARIOS DE OFICINA</v>
      </c>
      <c r="J154" s="216" t="s">
        <v>1449</v>
      </c>
      <c r="K154" s="98" t="s">
        <v>404</v>
      </c>
    </row>
    <row r="155" spans="3:11">
      <c r="C155" s="99" t="s">
        <v>64</v>
      </c>
      <c r="D155" s="151"/>
      <c r="E155" s="100">
        <v>2400</v>
      </c>
      <c r="F155" s="97">
        <f>D155*E155</f>
        <v>0</v>
      </c>
      <c r="G155" s="161"/>
      <c r="H155" s="101" t="s">
        <v>986</v>
      </c>
      <c r="I155" s="98" t="str">
        <f>VLOOKUP(H155,Presupuesto!$B$11:$C$565,2,0)</f>
        <v>MUEBLES VARIOS DE OFICINA</v>
      </c>
      <c r="J155" s="98" t="str">
        <f>$J$154</f>
        <v>Posgrado</v>
      </c>
      <c r="K155" s="98" t="s">
        <v>412</v>
      </c>
    </row>
    <row r="156" spans="3:11">
      <c r="C156" s="99" t="s">
        <v>65</v>
      </c>
      <c r="D156" s="151"/>
      <c r="E156" s="100">
        <v>1000</v>
      </c>
      <c r="F156" s="97">
        <f t="shared" ref="F156:F163" si="10">D156*E156</f>
        <v>0</v>
      </c>
      <c r="G156" s="161"/>
      <c r="H156" s="101" t="s">
        <v>986</v>
      </c>
      <c r="I156" s="98" t="str">
        <f>VLOOKUP(H156,Presupuesto!$B$11:$C$565,2,0)</f>
        <v>MUEBLES VARIOS DE OFICINA</v>
      </c>
      <c r="J156" s="98" t="str">
        <f t="shared" ref="J156:J163" si="11">$J$154</f>
        <v>Posgrado</v>
      </c>
      <c r="K156" s="98" t="s">
        <v>395</v>
      </c>
    </row>
    <row r="157" spans="3:11">
      <c r="C157" s="99" t="s">
        <v>66</v>
      </c>
      <c r="D157" s="151"/>
      <c r="E157" s="100">
        <v>6000</v>
      </c>
      <c r="F157" s="97">
        <f t="shared" si="10"/>
        <v>0</v>
      </c>
      <c r="G157" s="161"/>
      <c r="H157" s="101" t="s">
        <v>986</v>
      </c>
      <c r="I157" s="98" t="str">
        <f>VLOOKUP(H157,Presupuesto!$B$11:$C$565,2,0)</f>
        <v>MUEBLES VARIOS DE OFICINA</v>
      </c>
      <c r="J157" s="98" t="str">
        <f t="shared" si="11"/>
        <v>Posgrado</v>
      </c>
      <c r="K157" s="98" t="s">
        <v>395</v>
      </c>
    </row>
    <row r="158" spans="3:11">
      <c r="C158" s="99" t="s">
        <v>67</v>
      </c>
      <c r="D158" s="151"/>
      <c r="E158" s="100">
        <v>3000</v>
      </c>
      <c r="F158" s="97">
        <f t="shared" si="10"/>
        <v>0</v>
      </c>
      <c r="G158" s="161"/>
      <c r="H158" s="101" t="s">
        <v>986</v>
      </c>
      <c r="I158" s="98" t="str">
        <f>VLOOKUP(H158,Presupuesto!$B$11:$C$565,2,0)</f>
        <v>MUEBLES VARIOS DE OFICINA</v>
      </c>
      <c r="J158" s="98" t="str">
        <f t="shared" si="11"/>
        <v>Posgrado</v>
      </c>
      <c r="K158" s="98" t="s">
        <v>395</v>
      </c>
    </row>
    <row r="159" spans="3:11">
      <c r="C159" s="99" t="s">
        <v>68</v>
      </c>
      <c r="D159" s="151"/>
      <c r="E159" s="100">
        <v>10000</v>
      </c>
      <c r="F159" s="97">
        <f t="shared" si="10"/>
        <v>0</v>
      </c>
      <c r="G159" s="161"/>
      <c r="H159" s="101" t="s">
        <v>986</v>
      </c>
      <c r="I159" s="98" t="str">
        <f>VLOOKUP(H159,Presupuesto!$B$11:$C$565,2,0)</f>
        <v>MUEBLES VARIOS DE OFICINA</v>
      </c>
      <c r="J159" s="98" t="str">
        <f t="shared" si="11"/>
        <v>Posgrado</v>
      </c>
      <c r="K159" s="98" t="s">
        <v>395</v>
      </c>
    </row>
    <row r="160" spans="3:11">
      <c r="C160" s="99" t="s">
        <v>69</v>
      </c>
      <c r="D160" s="151"/>
      <c r="E160" s="100">
        <v>8000</v>
      </c>
      <c r="F160" s="97">
        <f t="shared" si="10"/>
        <v>0</v>
      </c>
      <c r="G160" s="161"/>
      <c r="H160" s="101" t="s">
        <v>989</v>
      </c>
      <c r="I160" s="98" t="str">
        <f>VLOOKUP(H160,Presupuesto!$B$11:$C$565,2,0)</f>
        <v>EQUIPOS VARIOS DE OFICINA</v>
      </c>
      <c r="J160" s="98" t="str">
        <f t="shared" si="11"/>
        <v>Posgrado</v>
      </c>
      <c r="K160" s="98" t="s">
        <v>395</v>
      </c>
    </row>
    <row r="161" spans="3:11">
      <c r="C161" s="99" t="s">
        <v>70</v>
      </c>
      <c r="D161" s="151"/>
      <c r="E161" s="100">
        <v>2000</v>
      </c>
      <c r="F161" s="97">
        <f t="shared" si="10"/>
        <v>0</v>
      </c>
      <c r="G161" s="161"/>
      <c r="H161" s="101" t="s">
        <v>989</v>
      </c>
      <c r="I161" s="98" t="str">
        <f>VLOOKUP(H161,Presupuesto!$B$11:$C$565,2,0)</f>
        <v>EQUIPOS VARIOS DE OFICINA</v>
      </c>
      <c r="J161" s="98" t="str">
        <f t="shared" si="11"/>
        <v>Posgrado</v>
      </c>
      <c r="K161" s="98" t="s">
        <v>403</v>
      </c>
    </row>
    <row r="162" spans="3:11">
      <c r="C162" s="99" t="s">
        <v>71</v>
      </c>
      <c r="D162" s="151"/>
      <c r="E162" s="100">
        <v>5000</v>
      </c>
      <c r="F162" s="97">
        <f t="shared" si="10"/>
        <v>0</v>
      </c>
      <c r="G162" s="161"/>
      <c r="H162" s="101" t="s">
        <v>989</v>
      </c>
      <c r="I162" s="98" t="str">
        <f>VLOOKUP(H162,Presupuesto!$B$11:$C$565,2,0)</f>
        <v>EQUIPOS VARIOS DE OFICINA</v>
      </c>
      <c r="J162" s="98" t="str">
        <f t="shared" si="11"/>
        <v>Posgrado</v>
      </c>
      <c r="K162" s="98" t="s">
        <v>399</v>
      </c>
    </row>
    <row r="163" spans="3:11" ht="15.75" thickBot="1">
      <c r="C163" s="102" t="s">
        <v>72</v>
      </c>
      <c r="D163" s="159"/>
      <c r="E163" s="104">
        <v>100000</v>
      </c>
      <c r="F163" s="105">
        <f t="shared" si="10"/>
        <v>0</v>
      </c>
      <c r="G163" s="162"/>
      <c r="H163" s="106" t="s">
        <v>989</v>
      </c>
      <c r="I163" s="106" t="str">
        <f>VLOOKUP(H163,Presupuesto!$B$11:$C$565,2,0)</f>
        <v>EQUIPOS VARIOS DE OFICINA</v>
      </c>
      <c r="J163" s="106" t="str">
        <f t="shared" si="11"/>
        <v>Posgrado</v>
      </c>
      <c r="K163" s="124" t="s">
        <v>394</v>
      </c>
    </row>
    <row r="165" spans="3:11" ht="15.75" thickBot="1"/>
    <row r="166" spans="3:11" ht="15.75" thickBot="1">
      <c r="C166" s="29" t="s">
        <v>43</v>
      </c>
      <c r="D166" s="30">
        <f>SUM(F173:F182)</f>
        <v>0</v>
      </c>
      <c r="E166" s="177"/>
      <c r="F166" s="177"/>
      <c r="G166" s="79"/>
      <c r="H166" s="177"/>
      <c r="I166" s="177"/>
    </row>
    <row r="167" spans="3:11">
      <c r="C167" s="70"/>
      <c r="D167" s="31"/>
      <c r="E167" s="93"/>
      <c r="F167" s="93"/>
      <c r="G167" s="93"/>
      <c r="H167" s="76"/>
      <c r="I167" s="76"/>
      <c r="J167" s="76"/>
      <c r="K167" s="112"/>
    </row>
    <row r="168" spans="3:11">
      <c r="C168" s="70"/>
      <c r="D168" s="31"/>
      <c r="E168" s="93"/>
      <c r="F168" s="93"/>
      <c r="G168" s="93"/>
      <c r="H168" s="76"/>
      <c r="I168" s="76"/>
      <c r="J168" s="76"/>
      <c r="K168" s="112"/>
    </row>
    <row r="169" spans="3:11" ht="15.75">
      <c r="C169" s="202" t="s">
        <v>392</v>
      </c>
      <c r="D169" s="351"/>
      <c r="E169" s="93"/>
      <c r="F169" s="93"/>
      <c r="G169" s="93"/>
      <c r="H169" s="76"/>
      <c r="I169" s="76"/>
      <c r="J169" s="76"/>
      <c r="K169" s="112"/>
    </row>
    <row r="170" spans="3:11" ht="18.75">
      <c r="C170" s="208" t="e">
        <f>IFERROR(VLOOKUP(D169,'1. Desarrollo e Innov. Curricu.'!$E:$F,2,FALSE),IFERROR(VLOOKUP(D169,'2. Investigación Científica'!$E:$F,2,FALSE),IFERROR(VLOOKUP(D169,'3. Vinculación Univ. Sociedad'!$E:$F,2,FALSE),IFERROR(VLOOKUP(D169,'4. Docencia y Profesorado Univ.'!$E:$F,2,FALSE),IFERROR(VLOOKUP(D169,'5. Estudiantes y Graduados'!$E:$F,2,FALSE),IFERROR(VLOOKUP(D169,'11. Gestion Administrativa'!$E:$F,2,FALSE),IFERROR(VLOOKUP(D169,'13. Gestión Académica'!$E:$F,2,FALSE),IFERROR(VLOOKUP(D169,'8. Asegura. de la Calid. y M'!$E:$F,2,FALSE),IFERROR(VLOOKUP(D169,'6. Gestión del Conocimiento'!$E:$F,2,FALSE),IFERROR(VLOOKUP(D169,'15. Gobernabilidad y Proceso...'!$E:$F,2,FALSE),IFERROR(VLOOKUP(D169,'12. Gestión del Talento Humano'!$E:$F,2,FALSE),IFERROR(VLOOKUP(D169,'14. Internacional... de la E.S.'!$E:$F,2,FALSE),IFERROR(VLOOKUP(D169,'10. Posgrado'!$E:$F,2,FALSE),IFERROR(VLOOKUP(D169,'17. Gestión TIC'!$E:$F,2,FALSE),IFERROR(VLOOKUP(D169,'16. Desa. del Sistema Educ.Sup.'!$E:$F,2,FALSE),IFERROR(VLOOKUP(D169,'9. Cultura de Inno. Insti...'!$E:$F,2,FALSE),VLOOKUP(D169,'7. Lo Esencial de la Reforma U.'!$E:$F,2,0)))))))))))))))))</f>
        <v>#N/A</v>
      </c>
      <c r="D170" s="31"/>
      <c r="E170" s="93"/>
      <c r="F170" s="93"/>
      <c r="G170" s="93"/>
      <c r="H170" s="76"/>
      <c r="I170" s="76"/>
      <c r="J170" s="76"/>
      <c r="K170" s="112"/>
    </row>
    <row r="171" spans="3:11" ht="15.75" thickBot="1">
      <c r="C171" s="70"/>
      <c r="D171" s="31"/>
      <c r="E171" s="93"/>
      <c r="F171" s="93"/>
      <c r="G171" s="93"/>
      <c r="H171" s="76"/>
      <c r="I171" s="76"/>
      <c r="J171" s="76"/>
      <c r="K171" s="112"/>
    </row>
    <row r="172" spans="3:11" ht="15.75" thickBot="1">
      <c r="C172" s="126" t="s">
        <v>44</v>
      </c>
      <c r="D172" s="128" t="s">
        <v>55</v>
      </c>
      <c r="E172" s="128" t="s">
        <v>57</v>
      </c>
      <c r="F172" s="127" t="s">
        <v>27</v>
      </c>
      <c r="G172" s="133" t="s">
        <v>131</v>
      </c>
      <c r="H172" s="128" t="s">
        <v>46</v>
      </c>
      <c r="I172" s="128" t="s">
        <v>132</v>
      </c>
      <c r="J172" s="128" t="s">
        <v>410</v>
      </c>
      <c r="K172" s="128" t="s">
        <v>411</v>
      </c>
    </row>
    <row r="173" spans="3:11">
      <c r="C173" s="95" t="s">
        <v>63</v>
      </c>
      <c r="D173" s="158"/>
      <c r="E173" s="96">
        <v>2800</v>
      </c>
      <c r="F173" s="97">
        <f>D173*E173</f>
        <v>0</v>
      </c>
      <c r="G173" s="161"/>
      <c r="H173" s="98" t="s">
        <v>986</v>
      </c>
      <c r="I173" s="98" t="str">
        <f>VLOOKUP(H173,Presupuesto!$B$11:$C$565,2,0)</f>
        <v>MUEBLES VARIOS DE OFICINA</v>
      </c>
      <c r="J173" s="216" t="s">
        <v>1449</v>
      </c>
      <c r="K173" s="98" t="s">
        <v>404</v>
      </c>
    </row>
    <row r="174" spans="3:11">
      <c r="C174" s="99" t="s">
        <v>64</v>
      </c>
      <c r="D174" s="151"/>
      <c r="E174" s="100">
        <v>2400</v>
      </c>
      <c r="F174" s="97">
        <f>D174*E174</f>
        <v>0</v>
      </c>
      <c r="G174" s="161"/>
      <c r="H174" s="101" t="s">
        <v>986</v>
      </c>
      <c r="I174" s="98" t="str">
        <f>VLOOKUP(H174,Presupuesto!$B$11:$C$565,2,0)</f>
        <v>MUEBLES VARIOS DE OFICINA</v>
      </c>
      <c r="J174" s="98" t="str">
        <f>$J$173</f>
        <v>Posgrado</v>
      </c>
      <c r="K174" s="98" t="s">
        <v>412</v>
      </c>
    </row>
    <row r="175" spans="3:11">
      <c r="C175" s="99" t="s">
        <v>65</v>
      </c>
      <c r="D175" s="151"/>
      <c r="E175" s="100">
        <v>1000</v>
      </c>
      <c r="F175" s="97">
        <f t="shared" ref="F175:F182" si="12">D175*E175</f>
        <v>0</v>
      </c>
      <c r="G175" s="161"/>
      <c r="H175" s="101" t="s">
        <v>986</v>
      </c>
      <c r="I175" s="98" t="str">
        <f>VLOOKUP(H175,Presupuesto!$B$11:$C$565,2,0)</f>
        <v>MUEBLES VARIOS DE OFICINA</v>
      </c>
      <c r="J175" s="98" t="str">
        <f t="shared" ref="J175:J182" si="13">$J$173</f>
        <v>Posgrado</v>
      </c>
      <c r="K175" s="98" t="s">
        <v>395</v>
      </c>
    </row>
    <row r="176" spans="3:11">
      <c r="C176" s="99" t="s">
        <v>66</v>
      </c>
      <c r="D176" s="151"/>
      <c r="E176" s="100">
        <v>6000</v>
      </c>
      <c r="F176" s="97">
        <f t="shared" si="12"/>
        <v>0</v>
      </c>
      <c r="G176" s="161"/>
      <c r="H176" s="101" t="s">
        <v>986</v>
      </c>
      <c r="I176" s="98" t="str">
        <f>VLOOKUP(H176,Presupuesto!$B$11:$C$565,2,0)</f>
        <v>MUEBLES VARIOS DE OFICINA</v>
      </c>
      <c r="J176" s="98" t="str">
        <f t="shared" si="13"/>
        <v>Posgrado</v>
      </c>
      <c r="K176" s="98" t="s">
        <v>395</v>
      </c>
    </row>
    <row r="177" spans="3:11">
      <c r="C177" s="99" t="s">
        <v>67</v>
      </c>
      <c r="D177" s="151"/>
      <c r="E177" s="100">
        <v>3000</v>
      </c>
      <c r="F177" s="97">
        <f t="shared" si="12"/>
        <v>0</v>
      </c>
      <c r="G177" s="161"/>
      <c r="H177" s="101" t="s">
        <v>986</v>
      </c>
      <c r="I177" s="98" t="str">
        <f>VLOOKUP(H177,Presupuesto!$B$11:$C$565,2,0)</f>
        <v>MUEBLES VARIOS DE OFICINA</v>
      </c>
      <c r="J177" s="98" t="str">
        <f t="shared" si="13"/>
        <v>Posgrado</v>
      </c>
      <c r="K177" s="98" t="s">
        <v>395</v>
      </c>
    </row>
    <row r="178" spans="3:11">
      <c r="C178" s="99" t="s">
        <v>68</v>
      </c>
      <c r="D178" s="151"/>
      <c r="E178" s="100">
        <v>10000</v>
      </c>
      <c r="F178" s="97">
        <f t="shared" si="12"/>
        <v>0</v>
      </c>
      <c r="G178" s="161"/>
      <c r="H178" s="101" t="s">
        <v>986</v>
      </c>
      <c r="I178" s="98" t="str">
        <f>VLOOKUP(H178,Presupuesto!$B$11:$C$565,2,0)</f>
        <v>MUEBLES VARIOS DE OFICINA</v>
      </c>
      <c r="J178" s="98" t="str">
        <f t="shared" si="13"/>
        <v>Posgrado</v>
      </c>
      <c r="K178" s="98" t="s">
        <v>395</v>
      </c>
    </row>
    <row r="179" spans="3:11">
      <c r="C179" s="99" t="s">
        <v>69</v>
      </c>
      <c r="D179" s="151"/>
      <c r="E179" s="100">
        <v>8000</v>
      </c>
      <c r="F179" s="97">
        <f t="shared" si="12"/>
        <v>0</v>
      </c>
      <c r="G179" s="161"/>
      <c r="H179" s="101" t="s">
        <v>989</v>
      </c>
      <c r="I179" s="98" t="str">
        <f>VLOOKUP(H179,Presupuesto!$B$11:$C$565,2,0)</f>
        <v>EQUIPOS VARIOS DE OFICINA</v>
      </c>
      <c r="J179" s="98" t="str">
        <f t="shared" si="13"/>
        <v>Posgrado</v>
      </c>
      <c r="K179" s="98" t="s">
        <v>395</v>
      </c>
    </row>
    <row r="180" spans="3:11">
      <c r="C180" s="99" t="s">
        <v>70</v>
      </c>
      <c r="D180" s="151"/>
      <c r="E180" s="100">
        <v>2000</v>
      </c>
      <c r="F180" s="97">
        <f t="shared" si="12"/>
        <v>0</v>
      </c>
      <c r="G180" s="161"/>
      <c r="H180" s="101" t="s">
        <v>989</v>
      </c>
      <c r="I180" s="98" t="str">
        <f>VLOOKUP(H180,Presupuesto!$B$11:$C$565,2,0)</f>
        <v>EQUIPOS VARIOS DE OFICINA</v>
      </c>
      <c r="J180" s="98" t="str">
        <f t="shared" si="13"/>
        <v>Posgrado</v>
      </c>
      <c r="K180" s="98" t="s">
        <v>403</v>
      </c>
    </row>
    <row r="181" spans="3:11">
      <c r="C181" s="99" t="s">
        <v>71</v>
      </c>
      <c r="D181" s="151"/>
      <c r="E181" s="100">
        <v>5000</v>
      </c>
      <c r="F181" s="97">
        <f t="shared" si="12"/>
        <v>0</v>
      </c>
      <c r="G181" s="161"/>
      <c r="H181" s="101" t="s">
        <v>989</v>
      </c>
      <c r="I181" s="98" t="str">
        <f>VLOOKUP(H181,Presupuesto!$B$11:$C$565,2,0)</f>
        <v>EQUIPOS VARIOS DE OFICINA</v>
      </c>
      <c r="J181" s="98" t="str">
        <f t="shared" si="13"/>
        <v>Posgrado</v>
      </c>
      <c r="K181" s="98" t="s">
        <v>399</v>
      </c>
    </row>
    <row r="182" spans="3:11" ht="15.75" thickBot="1">
      <c r="C182" s="102" t="s">
        <v>72</v>
      </c>
      <c r="D182" s="159"/>
      <c r="E182" s="104">
        <v>100000</v>
      </c>
      <c r="F182" s="105">
        <f t="shared" si="12"/>
        <v>0</v>
      </c>
      <c r="G182" s="162"/>
      <c r="H182" s="106" t="s">
        <v>989</v>
      </c>
      <c r="I182" s="106" t="str">
        <f>VLOOKUP(H182,Presupuesto!$B$11:$C$565,2,0)</f>
        <v>EQUIPOS VARIOS DE OFICINA</v>
      </c>
      <c r="J182" s="106" t="str">
        <f t="shared" si="13"/>
        <v>Posgrado</v>
      </c>
      <c r="K182" s="124" t="s">
        <v>394</v>
      </c>
    </row>
    <row r="184" spans="3:11" ht="15.75" thickBot="1">
      <c r="C184" s="327"/>
      <c r="D184" s="328"/>
      <c r="E184" s="329"/>
      <c r="F184" s="329"/>
      <c r="G184" s="330"/>
      <c r="H184" s="329"/>
      <c r="I184" s="329"/>
      <c r="J184" s="155"/>
      <c r="K184" s="155"/>
    </row>
    <row r="185" spans="3:11" ht="15.75" thickBot="1">
      <c r="C185" s="29" t="s">
        <v>43</v>
      </c>
      <c r="D185" s="30">
        <f>SUM(F192:F201)</f>
        <v>0</v>
      </c>
      <c r="E185" s="177"/>
      <c r="F185" s="177"/>
      <c r="G185" s="79"/>
      <c r="H185" s="177"/>
      <c r="I185" s="177"/>
    </row>
    <row r="186" spans="3:11">
      <c r="C186" s="70"/>
      <c r="D186" s="31"/>
      <c r="E186" s="93"/>
      <c r="F186" s="93"/>
      <c r="G186" s="93"/>
      <c r="H186" s="76"/>
      <c r="I186" s="76"/>
      <c r="J186" s="76"/>
      <c r="K186" s="112"/>
    </row>
    <row r="187" spans="3:11">
      <c r="C187" s="70"/>
      <c r="D187" s="31"/>
      <c r="E187" s="93"/>
      <c r="F187" s="93"/>
      <c r="G187" s="93"/>
      <c r="H187" s="76"/>
      <c r="I187" s="76"/>
      <c r="J187" s="76"/>
      <c r="K187" s="112"/>
    </row>
    <row r="188" spans="3:11" ht="15.75">
      <c r="C188" s="202" t="s">
        <v>392</v>
      </c>
      <c r="D188" s="351"/>
      <c r="E188" s="93"/>
      <c r="F188" s="93"/>
      <c r="G188" s="93"/>
      <c r="H188" s="76"/>
      <c r="I188" s="76"/>
      <c r="J188" s="76"/>
      <c r="K188" s="112"/>
    </row>
    <row r="189" spans="3:11" ht="18.75">
      <c r="C189" s="208" t="e">
        <f>IFERROR(VLOOKUP(D188,'1. Desarrollo e Innov. Curricu.'!$E:$F,2,FALSE),IFERROR(VLOOKUP(D188,'2. Investigación Científica'!$E:$F,2,FALSE),IFERROR(VLOOKUP(D188,'3. Vinculación Univ. Sociedad'!$E:$F,2,FALSE),IFERROR(VLOOKUP(D188,'4. Docencia y Profesorado Univ.'!$E:$F,2,FALSE),IFERROR(VLOOKUP(D188,'5. Estudiantes y Graduados'!$E:$F,2,FALSE),IFERROR(VLOOKUP(D188,'11. Gestion Administrativa'!$E:$F,2,FALSE),IFERROR(VLOOKUP(D188,'13. Gestión Académica'!$E:$F,2,FALSE),IFERROR(VLOOKUP(D188,'8. Asegura. de la Calid. y M'!$E:$F,2,FALSE),IFERROR(VLOOKUP(D188,'6. Gestión del Conocimiento'!$E:$F,2,FALSE),IFERROR(VLOOKUP(D188,'15. Gobernabilidad y Proceso...'!$E:$F,2,FALSE),IFERROR(VLOOKUP(D188,'12. Gestión del Talento Humano'!$E:$F,2,FALSE),IFERROR(VLOOKUP(D188,'14. Internacional... de la E.S.'!$E:$F,2,FALSE),IFERROR(VLOOKUP(D188,'10. Posgrado'!$E:$F,2,FALSE),IFERROR(VLOOKUP(D188,'17. Gestión TIC'!$E:$F,2,FALSE),IFERROR(VLOOKUP(D188,'16. Desa. del Sistema Educ.Sup.'!$E:$F,2,FALSE),IFERROR(VLOOKUP(D188,'9. Cultura de Inno. Insti...'!$E:$F,2,FALSE),VLOOKUP(D188,'7. Lo Esencial de la Reforma U.'!$E:$F,2,0)))))))))))))))))</f>
        <v>#N/A</v>
      </c>
      <c r="D189" s="31"/>
      <c r="E189" s="93"/>
      <c r="F189" s="93"/>
      <c r="G189" s="93"/>
      <c r="H189" s="76"/>
      <c r="I189" s="76"/>
      <c r="J189" s="76"/>
      <c r="K189" s="112"/>
    </row>
    <row r="190" spans="3:11" ht="15.75" thickBot="1">
      <c r="C190" s="70"/>
      <c r="D190" s="31"/>
      <c r="E190" s="93"/>
      <c r="F190" s="93"/>
      <c r="G190" s="93"/>
      <c r="H190" s="76"/>
      <c r="I190" s="76"/>
      <c r="J190" s="76"/>
      <c r="K190" s="112"/>
    </row>
    <row r="191" spans="3:11" ht="15.75" thickBot="1">
      <c r="C191" s="126" t="s">
        <v>44</v>
      </c>
      <c r="D191" s="128" t="s">
        <v>55</v>
      </c>
      <c r="E191" s="128" t="s">
        <v>57</v>
      </c>
      <c r="F191" s="127" t="s">
        <v>27</v>
      </c>
      <c r="G191" s="133" t="s">
        <v>131</v>
      </c>
      <c r="H191" s="128" t="s">
        <v>46</v>
      </c>
      <c r="I191" s="128" t="s">
        <v>132</v>
      </c>
      <c r="J191" s="128" t="s">
        <v>410</v>
      </c>
      <c r="K191" s="128" t="s">
        <v>411</v>
      </c>
    </row>
    <row r="192" spans="3:11">
      <c r="C192" s="95" t="s">
        <v>63</v>
      </c>
      <c r="D192" s="158"/>
      <c r="E192" s="96">
        <v>2800</v>
      </c>
      <c r="F192" s="97">
        <f>D192*E192</f>
        <v>0</v>
      </c>
      <c r="G192" s="161"/>
      <c r="H192" s="98" t="s">
        <v>986</v>
      </c>
      <c r="I192" s="98" t="str">
        <f>VLOOKUP(H192,Presupuesto!$B$11:$C$565,2,0)</f>
        <v>MUEBLES VARIOS DE OFICINA</v>
      </c>
      <c r="J192" s="216" t="s">
        <v>1449</v>
      </c>
      <c r="K192" s="98" t="s">
        <v>404</v>
      </c>
    </row>
    <row r="193" spans="3:11">
      <c r="C193" s="99" t="s">
        <v>64</v>
      </c>
      <c r="D193" s="151"/>
      <c r="E193" s="100">
        <v>2400</v>
      </c>
      <c r="F193" s="97">
        <f>D193*E193</f>
        <v>0</v>
      </c>
      <c r="G193" s="161"/>
      <c r="H193" s="101" t="s">
        <v>986</v>
      </c>
      <c r="I193" s="98" t="str">
        <f>VLOOKUP(H193,Presupuesto!$B$11:$C$565,2,0)</f>
        <v>MUEBLES VARIOS DE OFICINA</v>
      </c>
      <c r="J193" s="98" t="str">
        <f>$J$192</f>
        <v>Posgrado</v>
      </c>
      <c r="K193" s="98" t="s">
        <v>412</v>
      </c>
    </row>
    <row r="194" spans="3:11">
      <c r="C194" s="99" t="s">
        <v>65</v>
      </c>
      <c r="D194" s="151"/>
      <c r="E194" s="100">
        <v>1000</v>
      </c>
      <c r="F194" s="97">
        <f t="shared" ref="F194:F201" si="14">D194*E194</f>
        <v>0</v>
      </c>
      <c r="G194" s="161"/>
      <c r="H194" s="101" t="s">
        <v>986</v>
      </c>
      <c r="I194" s="98" t="str">
        <f>VLOOKUP(H194,Presupuesto!$B$11:$C$565,2,0)</f>
        <v>MUEBLES VARIOS DE OFICINA</v>
      </c>
      <c r="J194" s="98" t="str">
        <f t="shared" ref="J194:J201" si="15">$J$192</f>
        <v>Posgrado</v>
      </c>
      <c r="K194" s="98" t="s">
        <v>395</v>
      </c>
    </row>
    <row r="195" spans="3:11">
      <c r="C195" s="99" t="s">
        <v>66</v>
      </c>
      <c r="D195" s="151"/>
      <c r="E195" s="100">
        <v>6000</v>
      </c>
      <c r="F195" s="97">
        <f t="shared" si="14"/>
        <v>0</v>
      </c>
      <c r="G195" s="161"/>
      <c r="H195" s="101" t="s">
        <v>986</v>
      </c>
      <c r="I195" s="98" t="str">
        <f>VLOOKUP(H195,Presupuesto!$B$11:$C$565,2,0)</f>
        <v>MUEBLES VARIOS DE OFICINA</v>
      </c>
      <c r="J195" s="98" t="str">
        <f t="shared" si="15"/>
        <v>Posgrado</v>
      </c>
      <c r="K195" s="98" t="s">
        <v>395</v>
      </c>
    </row>
    <row r="196" spans="3:11">
      <c r="C196" s="99" t="s">
        <v>67</v>
      </c>
      <c r="D196" s="151"/>
      <c r="E196" s="100">
        <v>3000</v>
      </c>
      <c r="F196" s="97">
        <f t="shared" si="14"/>
        <v>0</v>
      </c>
      <c r="G196" s="161"/>
      <c r="H196" s="101" t="s">
        <v>986</v>
      </c>
      <c r="I196" s="98" t="str">
        <f>VLOOKUP(H196,Presupuesto!$B$11:$C$565,2,0)</f>
        <v>MUEBLES VARIOS DE OFICINA</v>
      </c>
      <c r="J196" s="98" t="str">
        <f t="shared" si="15"/>
        <v>Posgrado</v>
      </c>
      <c r="K196" s="98" t="s">
        <v>395</v>
      </c>
    </row>
    <row r="197" spans="3:11">
      <c r="C197" s="99" t="s">
        <v>68</v>
      </c>
      <c r="D197" s="151"/>
      <c r="E197" s="100">
        <v>10000</v>
      </c>
      <c r="F197" s="97">
        <f t="shared" si="14"/>
        <v>0</v>
      </c>
      <c r="G197" s="161"/>
      <c r="H197" s="101" t="s">
        <v>986</v>
      </c>
      <c r="I197" s="98" t="str">
        <f>VLOOKUP(H197,Presupuesto!$B$11:$C$565,2,0)</f>
        <v>MUEBLES VARIOS DE OFICINA</v>
      </c>
      <c r="J197" s="98" t="str">
        <f t="shared" si="15"/>
        <v>Posgrado</v>
      </c>
      <c r="K197" s="98" t="s">
        <v>395</v>
      </c>
    </row>
    <row r="198" spans="3:11">
      <c r="C198" s="99" t="s">
        <v>69</v>
      </c>
      <c r="D198" s="151"/>
      <c r="E198" s="100">
        <v>8000</v>
      </c>
      <c r="F198" s="97">
        <f t="shared" si="14"/>
        <v>0</v>
      </c>
      <c r="G198" s="161"/>
      <c r="H198" s="101" t="s">
        <v>989</v>
      </c>
      <c r="I198" s="98" t="str">
        <f>VLOOKUP(H198,Presupuesto!$B$11:$C$565,2,0)</f>
        <v>EQUIPOS VARIOS DE OFICINA</v>
      </c>
      <c r="J198" s="98" t="str">
        <f t="shared" si="15"/>
        <v>Posgrado</v>
      </c>
      <c r="K198" s="98" t="s">
        <v>395</v>
      </c>
    </row>
    <row r="199" spans="3:11">
      <c r="C199" s="99" t="s">
        <v>70</v>
      </c>
      <c r="D199" s="151"/>
      <c r="E199" s="100">
        <v>2000</v>
      </c>
      <c r="F199" s="97">
        <f t="shared" si="14"/>
        <v>0</v>
      </c>
      <c r="G199" s="161"/>
      <c r="H199" s="101" t="s">
        <v>989</v>
      </c>
      <c r="I199" s="98" t="str">
        <f>VLOOKUP(H199,Presupuesto!$B$11:$C$565,2,0)</f>
        <v>EQUIPOS VARIOS DE OFICINA</v>
      </c>
      <c r="J199" s="98" t="str">
        <f t="shared" si="15"/>
        <v>Posgrado</v>
      </c>
      <c r="K199" s="98" t="s">
        <v>403</v>
      </c>
    </row>
    <row r="200" spans="3:11">
      <c r="C200" s="99" t="s">
        <v>71</v>
      </c>
      <c r="D200" s="151"/>
      <c r="E200" s="100">
        <v>5000</v>
      </c>
      <c r="F200" s="97">
        <f t="shared" si="14"/>
        <v>0</v>
      </c>
      <c r="G200" s="161"/>
      <c r="H200" s="101" t="s">
        <v>989</v>
      </c>
      <c r="I200" s="98" t="str">
        <f>VLOOKUP(H200,Presupuesto!$B$11:$C$565,2,0)</f>
        <v>EQUIPOS VARIOS DE OFICINA</v>
      </c>
      <c r="J200" s="98" t="str">
        <f t="shared" si="15"/>
        <v>Posgrado</v>
      </c>
      <c r="K200" s="98" t="s">
        <v>399</v>
      </c>
    </row>
    <row r="201" spans="3:11" ht="15.75" thickBot="1">
      <c r="C201" s="102" t="s">
        <v>72</v>
      </c>
      <c r="D201" s="159"/>
      <c r="E201" s="104">
        <v>100000</v>
      </c>
      <c r="F201" s="105">
        <f t="shared" si="14"/>
        <v>0</v>
      </c>
      <c r="G201" s="162"/>
      <c r="H201" s="106" t="s">
        <v>989</v>
      </c>
      <c r="I201" s="106" t="str">
        <f>VLOOKUP(H201,Presupuesto!$B$11:$C$565,2,0)</f>
        <v>EQUIPOS VARIOS DE OFICINA</v>
      </c>
      <c r="J201" s="106" t="str">
        <f t="shared" si="15"/>
        <v>Posgrado</v>
      </c>
      <c r="K201" s="124" t="s">
        <v>394</v>
      </c>
    </row>
    <row r="203" spans="3:11" ht="15.75" thickBot="1"/>
    <row r="204" spans="3:11" ht="15.75" thickBot="1">
      <c r="C204" s="29" t="s">
        <v>43</v>
      </c>
      <c r="D204" s="30">
        <f>SUM(F211:F220)</f>
        <v>0</v>
      </c>
      <c r="E204" s="177"/>
      <c r="F204" s="177"/>
      <c r="G204" s="79"/>
      <c r="H204" s="177"/>
      <c r="I204" s="177"/>
    </row>
    <row r="205" spans="3:11">
      <c r="C205" s="70"/>
      <c r="D205" s="31"/>
      <c r="E205" s="93"/>
      <c r="F205" s="93"/>
      <c r="G205" s="93"/>
      <c r="H205" s="76"/>
      <c r="I205" s="76"/>
      <c r="J205" s="76"/>
      <c r="K205" s="112"/>
    </row>
    <row r="206" spans="3:11">
      <c r="C206" s="70"/>
      <c r="D206" s="31"/>
      <c r="E206" s="93"/>
      <c r="F206" s="93"/>
      <c r="G206" s="93"/>
      <c r="H206" s="76"/>
      <c r="I206" s="76"/>
      <c r="J206" s="76"/>
      <c r="K206" s="112"/>
    </row>
    <row r="207" spans="3:11" ht="15.75">
      <c r="C207" s="202" t="s">
        <v>392</v>
      </c>
      <c r="D207" s="351"/>
      <c r="E207" s="93"/>
      <c r="F207" s="93"/>
      <c r="G207" s="93"/>
      <c r="H207" s="76"/>
      <c r="I207" s="76"/>
      <c r="J207" s="76"/>
      <c r="K207" s="112"/>
    </row>
    <row r="208" spans="3:11" ht="18.75">
      <c r="C208" s="208" t="e">
        <f>IFERROR(VLOOKUP(D207,'1. Desarrollo e Innov. Curricu.'!$E:$F,2,FALSE),IFERROR(VLOOKUP(D207,'2. Investigación Científica'!$E:$F,2,FALSE),IFERROR(VLOOKUP(D207,'3. Vinculación Univ. Sociedad'!$E:$F,2,FALSE),IFERROR(VLOOKUP(D207,'4. Docencia y Profesorado Univ.'!$E:$F,2,FALSE),IFERROR(VLOOKUP(D207,'5. Estudiantes y Graduados'!$E:$F,2,FALSE),IFERROR(VLOOKUP(D207,'11. Gestion Administrativa'!$E:$F,2,FALSE),IFERROR(VLOOKUP(D207,'13. Gestión Académica'!$E:$F,2,FALSE),IFERROR(VLOOKUP(D207,'8. Asegura. de la Calid. y M'!$E:$F,2,FALSE),IFERROR(VLOOKUP(D207,'6. Gestión del Conocimiento'!$E:$F,2,FALSE),IFERROR(VLOOKUP(D207,'15. Gobernabilidad y Proceso...'!$E:$F,2,FALSE),IFERROR(VLOOKUP(D207,'12. Gestión del Talento Humano'!$E:$F,2,FALSE),IFERROR(VLOOKUP(D207,'14. Internacional... de la E.S.'!$E:$F,2,FALSE),IFERROR(VLOOKUP(D207,'10. Posgrado'!$E:$F,2,FALSE),IFERROR(VLOOKUP(D207,'17. Gestión TIC'!$E:$F,2,FALSE),IFERROR(VLOOKUP(D207,'16. Desa. del Sistema Educ.Sup.'!$E:$F,2,FALSE),IFERROR(VLOOKUP(D207,'9. Cultura de Inno. Insti...'!$E:$F,2,FALSE),VLOOKUP(D207,'7. Lo Esencial de la Reforma U.'!$E:$F,2,0)))))))))))))))))</f>
        <v>#N/A</v>
      </c>
      <c r="D208" s="31"/>
      <c r="E208" s="93"/>
      <c r="F208" s="93"/>
      <c r="G208" s="93"/>
      <c r="H208" s="76"/>
      <c r="I208" s="76"/>
      <c r="J208" s="76"/>
      <c r="K208" s="112"/>
    </row>
    <row r="209" spans="3:11" ht="15.75" thickBot="1">
      <c r="C209" s="70"/>
      <c r="D209" s="31"/>
      <c r="E209" s="93"/>
      <c r="F209" s="93"/>
      <c r="G209" s="93"/>
      <c r="H209" s="76"/>
      <c r="I209" s="76"/>
      <c r="J209" s="76"/>
      <c r="K209" s="112"/>
    </row>
    <row r="210" spans="3:11" ht="15.75" thickBot="1">
      <c r="C210" s="126" t="s">
        <v>44</v>
      </c>
      <c r="D210" s="128" t="s">
        <v>55</v>
      </c>
      <c r="E210" s="128" t="s">
        <v>57</v>
      </c>
      <c r="F210" s="127" t="s">
        <v>27</v>
      </c>
      <c r="G210" s="133" t="s">
        <v>131</v>
      </c>
      <c r="H210" s="128" t="s">
        <v>46</v>
      </c>
      <c r="I210" s="128" t="s">
        <v>132</v>
      </c>
      <c r="J210" s="128" t="s">
        <v>410</v>
      </c>
      <c r="K210" s="128" t="s">
        <v>411</v>
      </c>
    </row>
    <row r="211" spans="3:11">
      <c r="C211" s="95" t="s">
        <v>63</v>
      </c>
      <c r="D211" s="158"/>
      <c r="E211" s="96">
        <v>2800</v>
      </c>
      <c r="F211" s="97">
        <f>D211*E211</f>
        <v>0</v>
      </c>
      <c r="G211" s="161"/>
      <c r="H211" s="98" t="s">
        <v>986</v>
      </c>
      <c r="I211" s="98" t="str">
        <f>VLOOKUP(H211,Presupuesto!$B$11:$C$565,2,0)</f>
        <v>MUEBLES VARIOS DE OFICINA</v>
      </c>
      <c r="J211" s="216" t="s">
        <v>1449</v>
      </c>
      <c r="K211" s="98" t="s">
        <v>404</v>
      </c>
    </row>
    <row r="212" spans="3:11">
      <c r="C212" s="99" t="s">
        <v>64</v>
      </c>
      <c r="D212" s="151"/>
      <c r="E212" s="100">
        <v>2400</v>
      </c>
      <c r="F212" s="97">
        <f>D212*E212</f>
        <v>0</v>
      </c>
      <c r="G212" s="161"/>
      <c r="H212" s="101" t="s">
        <v>986</v>
      </c>
      <c r="I212" s="98" t="str">
        <f>VLOOKUP(H212,Presupuesto!$B$11:$C$565,2,0)</f>
        <v>MUEBLES VARIOS DE OFICINA</v>
      </c>
      <c r="J212" s="98" t="str">
        <f>$J$211</f>
        <v>Posgrado</v>
      </c>
      <c r="K212" s="98" t="s">
        <v>412</v>
      </c>
    </row>
    <row r="213" spans="3:11">
      <c r="C213" s="99" t="s">
        <v>65</v>
      </c>
      <c r="D213" s="151"/>
      <c r="E213" s="100">
        <v>1000</v>
      </c>
      <c r="F213" s="97">
        <f t="shared" ref="F213:F220" si="16">D213*E213</f>
        <v>0</v>
      </c>
      <c r="G213" s="161"/>
      <c r="H213" s="101" t="s">
        <v>986</v>
      </c>
      <c r="I213" s="98" t="str">
        <f>VLOOKUP(H213,Presupuesto!$B$11:$C$565,2,0)</f>
        <v>MUEBLES VARIOS DE OFICINA</v>
      </c>
      <c r="J213" s="98" t="str">
        <f t="shared" ref="J213:J220" si="17">$J$211</f>
        <v>Posgrado</v>
      </c>
      <c r="K213" s="98" t="s">
        <v>395</v>
      </c>
    </row>
    <row r="214" spans="3:11">
      <c r="C214" s="99" t="s">
        <v>66</v>
      </c>
      <c r="D214" s="151"/>
      <c r="E214" s="100">
        <v>6000</v>
      </c>
      <c r="F214" s="97">
        <f t="shared" si="16"/>
        <v>0</v>
      </c>
      <c r="G214" s="161"/>
      <c r="H214" s="101" t="s">
        <v>986</v>
      </c>
      <c r="I214" s="98" t="str">
        <f>VLOOKUP(H214,Presupuesto!$B$11:$C$565,2,0)</f>
        <v>MUEBLES VARIOS DE OFICINA</v>
      </c>
      <c r="J214" s="98" t="str">
        <f t="shared" si="17"/>
        <v>Posgrado</v>
      </c>
      <c r="K214" s="98" t="s">
        <v>395</v>
      </c>
    </row>
    <row r="215" spans="3:11">
      <c r="C215" s="99" t="s">
        <v>67</v>
      </c>
      <c r="D215" s="151"/>
      <c r="E215" s="100">
        <v>3000</v>
      </c>
      <c r="F215" s="97">
        <f t="shared" si="16"/>
        <v>0</v>
      </c>
      <c r="G215" s="161"/>
      <c r="H215" s="101" t="s">
        <v>986</v>
      </c>
      <c r="I215" s="98" t="str">
        <f>VLOOKUP(H215,Presupuesto!$B$11:$C$565,2,0)</f>
        <v>MUEBLES VARIOS DE OFICINA</v>
      </c>
      <c r="J215" s="98" t="str">
        <f t="shared" si="17"/>
        <v>Posgrado</v>
      </c>
      <c r="K215" s="98" t="s">
        <v>395</v>
      </c>
    </row>
    <row r="216" spans="3:11">
      <c r="C216" s="99" t="s">
        <v>68</v>
      </c>
      <c r="D216" s="151"/>
      <c r="E216" s="100">
        <v>10000</v>
      </c>
      <c r="F216" s="97">
        <f t="shared" si="16"/>
        <v>0</v>
      </c>
      <c r="G216" s="161"/>
      <c r="H216" s="101" t="s">
        <v>986</v>
      </c>
      <c r="I216" s="98" t="str">
        <f>VLOOKUP(H216,Presupuesto!$B$11:$C$565,2,0)</f>
        <v>MUEBLES VARIOS DE OFICINA</v>
      </c>
      <c r="J216" s="98" t="str">
        <f t="shared" si="17"/>
        <v>Posgrado</v>
      </c>
      <c r="K216" s="98" t="s">
        <v>395</v>
      </c>
    </row>
    <row r="217" spans="3:11">
      <c r="C217" s="99" t="s">
        <v>69</v>
      </c>
      <c r="D217" s="151"/>
      <c r="E217" s="100">
        <v>8000</v>
      </c>
      <c r="F217" s="97">
        <f t="shared" si="16"/>
        <v>0</v>
      </c>
      <c r="G217" s="161"/>
      <c r="H217" s="101" t="s">
        <v>989</v>
      </c>
      <c r="I217" s="98" t="str">
        <f>VLOOKUP(H217,Presupuesto!$B$11:$C$565,2,0)</f>
        <v>EQUIPOS VARIOS DE OFICINA</v>
      </c>
      <c r="J217" s="98" t="str">
        <f t="shared" si="17"/>
        <v>Posgrado</v>
      </c>
      <c r="K217" s="98" t="s">
        <v>395</v>
      </c>
    </row>
    <row r="218" spans="3:11">
      <c r="C218" s="99" t="s">
        <v>70</v>
      </c>
      <c r="D218" s="151"/>
      <c r="E218" s="100">
        <v>2000</v>
      </c>
      <c r="F218" s="97">
        <f t="shared" si="16"/>
        <v>0</v>
      </c>
      <c r="G218" s="161"/>
      <c r="H218" s="101" t="s">
        <v>989</v>
      </c>
      <c r="I218" s="98" t="str">
        <f>VLOOKUP(H218,Presupuesto!$B$11:$C$565,2,0)</f>
        <v>EQUIPOS VARIOS DE OFICINA</v>
      </c>
      <c r="J218" s="98" t="str">
        <f t="shared" si="17"/>
        <v>Posgrado</v>
      </c>
      <c r="K218" s="98" t="s">
        <v>403</v>
      </c>
    </row>
    <row r="219" spans="3:11">
      <c r="C219" s="99" t="s">
        <v>71</v>
      </c>
      <c r="D219" s="151"/>
      <c r="E219" s="100">
        <v>5000</v>
      </c>
      <c r="F219" s="97">
        <f t="shared" si="16"/>
        <v>0</v>
      </c>
      <c r="G219" s="161"/>
      <c r="H219" s="101" t="s">
        <v>989</v>
      </c>
      <c r="I219" s="98" t="str">
        <f>VLOOKUP(H219,Presupuesto!$B$11:$C$565,2,0)</f>
        <v>EQUIPOS VARIOS DE OFICINA</v>
      </c>
      <c r="J219" s="98" t="str">
        <f t="shared" si="17"/>
        <v>Posgrado</v>
      </c>
      <c r="K219" s="98" t="s">
        <v>399</v>
      </c>
    </row>
    <row r="220" spans="3:11" ht="15.75" thickBot="1">
      <c r="C220" s="102" t="s">
        <v>72</v>
      </c>
      <c r="D220" s="159"/>
      <c r="E220" s="104">
        <v>100000</v>
      </c>
      <c r="F220" s="105">
        <f t="shared" si="16"/>
        <v>0</v>
      </c>
      <c r="G220" s="162"/>
      <c r="H220" s="106" t="s">
        <v>989</v>
      </c>
      <c r="I220" s="106" t="str">
        <f>VLOOKUP(H220,Presupuesto!$B$11:$C$565,2,0)</f>
        <v>EQUIPOS VARIOS DE OFICINA</v>
      </c>
      <c r="J220" s="106" t="str">
        <f t="shared" si="17"/>
        <v>Posgrado</v>
      </c>
      <c r="K220" s="124" t="s">
        <v>394</v>
      </c>
    </row>
    <row r="222" spans="3:11" ht="15.75" thickBot="1">
      <c r="C222" s="327"/>
      <c r="D222" s="328"/>
      <c r="E222" s="329"/>
      <c r="F222" s="329"/>
      <c r="G222" s="330"/>
      <c r="H222" s="329"/>
      <c r="I222" s="329"/>
      <c r="J222" s="155"/>
      <c r="K222" s="155"/>
    </row>
    <row r="223" spans="3:11" ht="15.75" thickBot="1">
      <c r="C223" s="29" t="s">
        <v>43</v>
      </c>
      <c r="D223" s="30">
        <f>SUM(F230:F239)</f>
        <v>0</v>
      </c>
      <c r="E223" s="177"/>
      <c r="F223" s="177"/>
      <c r="G223" s="79"/>
      <c r="H223" s="177"/>
      <c r="I223" s="177"/>
    </row>
    <row r="224" spans="3:11">
      <c r="C224" s="70"/>
      <c r="D224" s="31"/>
      <c r="E224" s="93"/>
      <c r="F224" s="93"/>
      <c r="G224" s="93"/>
      <c r="H224" s="76"/>
      <c r="I224" s="76"/>
      <c r="J224" s="76"/>
      <c r="K224" s="112"/>
    </row>
    <row r="225" spans="3:11">
      <c r="C225" s="70"/>
      <c r="D225" s="31"/>
      <c r="E225" s="93"/>
      <c r="F225" s="93"/>
      <c r="G225" s="93"/>
      <c r="H225" s="76"/>
      <c r="I225" s="76"/>
      <c r="J225" s="76"/>
      <c r="K225" s="112"/>
    </row>
    <row r="226" spans="3:11" ht="15.75">
      <c r="C226" s="202" t="s">
        <v>392</v>
      </c>
      <c r="D226" s="351"/>
      <c r="E226" s="93"/>
      <c r="F226" s="93"/>
      <c r="G226" s="93"/>
      <c r="H226" s="76"/>
      <c r="I226" s="76"/>
      <c r="J226" s="76"/>
      <c r="K226" s="112"/>
    </row>
    <row r="227" spans="3:11" ht="18.75">
      <c r="C227" s="208" t="e">
        <f>IFERROR(VLOOKUP(D226,'1. Desarrollo e Innov. Curricu.'!$E:$F,2,FALSE),IFERROR(VLOOKUP(D226,'2. Investigación Científica'!$E:$F,2,FALSE),IFERROR(VLOOKUP(D226,'3. Vinculación Univ. Sociedad'!$E:$F,2,FALSE),IFERROR(VLOOKUP(D226,'4. Docencia y Profesorado Univ.'!$E:$F,2,FALSE),IFERROR(VLOOKUP(D226,'5. Estudiantes y Graduados'!$E:$F,2,FALSE),IFERROR(VLOOKUP(D226,'11. Gestion Administrativa'!$E:$F,2,FALSE),IFERROR(VLOOKUP(D226,'13. Gestión Académica'!$E:$F,2,FALSE),IFERROR(VLOOKUP(D226,'8. Asegura. de la Calid. y M'!$E:$F,2,FALSE),IFERROR(VLOOKUP(D226,'6. Gestión del Conocimiento'!$E:$F,2,FALSE),IFERROR(VLOOKUP(D226,'15. Gobernabilidad y Proceso...'!$E:$F,2,FALSE),IFERROR(VLOOKUP(D226,'12. Gestión del Talento Humano'!$E:$F,2,FALSE),IFERROR(VLOOKUP(D226,'14. Internacional... de la E.S.'!$E:$F,2,FALSE),IFERROR(VLOOKUP(D226,'10. Posgrado'!$E:$F,2,FALSE),IFERROR(VLOOKUP(D226,'17. Gestión TIC'!$E:$F,2,FALSE),IFERROR(VLOOKUP(D226,'16. Desa. del Sistema Educ.Sup.'!$E:$F,2,FALSE),IFERROR(VLOOKUP(D226,'9. Cultura de Inno. Insti...'!$E:$F,2,FALSE),VLOOKUP(D226,'7. Lo Esencial de la Reforma U.'!$E:$F,2,0)))))))))))))))))</f>
        <v>#N/A</v>
      </c>
      <c r="D227" s="31"/>
      <c r="E227" s="93"/>
      <c r="F227" s="93"/>
      <c r="G227" s="93"/>
      <c r="H227" s="76"/>
      <c r="I227" s="76"/>
      <c r="J227" s="76"/>
      <c r="K227" s="112"/>
    </row>
    <row r="228" spans="3:11" ht="15.75" thickBot="1">
      <c r="C228" s="70"/>
      <c r="D228" s="31"/>
      <c r="E228" s="93"/>
      <c r="F228" s="93"/>
      <c r="G228" s="93"/>
      <c r="H228" s="76"/>
      <c r="I228" s="76"/>
      <c r="J228" s="76"/>
      <c r="K228" s="112"/>
    </row>
    <row r="229" spans="3:11" ht="15.75" thickBot="1">
      <c r="C229" s="126" t="s">
        <v>44</v>
      </c>
      <c r="D229" s="128" t="s">
        <v>55</v>
      </c>
      <c r="E229" s="128" t="s">
        <v>57</v>
      </c>
      <c r="F229" s="127" t="s">
        <v>27</v>
      </c>
      <c r="G229" s="133" t="s">
        <v>131</v>
      </c>
      <c r="H229" s="128" t="s">
        <v>46</v>
      </c>
      <c r="I229" s="128" t="s">
        <v>132</v>
      </c>
      <c r="J229" s="128" t="s">
        <v>410</v>
      </c>
      <c r="K229" s="128" t="s">
        <v>411</v>
      </c>
    </row>
    <row r="230" spans="3:11">
      <c r="C230" s="95" t="s">
        <v>63</v>
      </c>
      <c r="D230" s="158"/>
      <c r="E230" s="96">
        <v>2800</v>
      </c>
      <c r="F230" s="97">
        <f>D230*E230</f>
        <v>0</v>
      </c>
      <c r="G230" s="161"/>
      <c r="H230" s="98" t="s">
        <v>986</v>
      </c>
      <c r="I230" s="98" t="str">
        <f>VLOOKUP(H230,Presupuesto!$B$11:$C$565,2,0)</f>
        <v>MUEBLES VARIOS DE OFICINA</v>
      </c>
      <c r="J230" s="216" t="s">
        <v>1449</v>
      </c>
      <c r="K230" s="98" t="s">
        <v>404</v>
      </c>
    </row>
    <row r="231" spans="3:11">
      <c r="C231" s="99" t="s">
        <v>64</v>
      </c>
      <c r="D231" s="151"/>
      <c r="E231" s="100">
        <v>2400</v>
      </c>
      <c r="F231" s="97">
        <f>D231*E231</f>
        <v>0</v>
      </c>
      <c r="G231" s="161"/>
      <c r="H231" s="101" t="s">
        <v>986</v>
      </c>
      <c r="I231" s="98" t="str">
        <f>VLOOKUP(H231,Presupuesto!$B$11:$C$565,2,0)</f>
        <v>MUEBLES VARIOS DE OFICINA</v>
      </c>
      <c r="J231" s="98" t="str">
        <f>$J$230</f>
        <v>Posgrado</v>
      </c>
      <c r="K231" s="98" t="s">
        <v>412</v>
      </c>
    </row>
    <row r="232" spans="3:11">
      <c r="C232" s="99" t="s">
        <v>65</v>
      </c>
      <c r="D232" s="151"/>
      <c r="E232" s="100">
        <v>1000</v>
      </c>
      <c r="F232" s="97">
        <f t="shared" ref="F232:F239" si="18">D232*E232</f>
        <v>0</v>
      </c>
      <c r="G232" s="161"/>
      <c r="H232" s="101" t="s">
        <v>986</v>
      </c>
      <c r="I232" s="98" t="str">
        <f>VLOOKUP(H232,Presupuesto!$B$11:$C$565,2,0)</f>
        <v>MUEBLES VARIOS DE OFICINA</v>
      </c>
      <c r="J232" s="98" t="str">
        <f t="shared" ref="J232:J239" si="19">$J$230</f>
        <v>Posgrado</v>
      </c>
      <c r="K232" s="98" t="s">
        <v>395</v>
      </c>
    </row>
    <row r="233" spans="3:11">
      <c r="C233" s="99" t="s">
        <v>66</v>
      </c>
      <c r="D233" s="151"/>
      <c r="E233" s="100">
        <v>6000</v>
      </c>
      <c r="F233" s="97">
        <f t="shared" si="18"/>
        <v>0</v>
      </c>
      <c r="G233" s="161"/>
      <c r="H233" s="101" t="s">
        <v>986</v>
      </c>
      <c r="I233" s="98" t="str">
        <f>VLOOKUP(H233,Presupuesto!$B$11:$C$565,2,0)</f>
        <v>MUEBLES VARIOS DE OFICINA</v>
      </c>
      <c r="J233" s="98" t="str">
        <f t="shared" si="19"/>
        <v>Posgrado</v>
      </c>
      <c r="K233" s="98" t="s">
        <v>395</v>
      </c>
    </row>
    <row r="234" spans="3:11">
      <c r="C234" s="99" t="s">
        <v>67</v>
      </c>
      <c r="D234" s="151"/>
      <c r="E234" s="100">
        <v>3000</v>
      </c>
      <c r="F234" s="97">
        <f t="shared" si="18"/>
        <v>0</v>
      </c>
      <c r="G234" s="161"/>
      <c r="H234" s="101" t="s">
        <v>986</v>
      </c>
      <c r="I234" s="98" t="str">
        <f>VLOOKUP(H234,Presupuesto!$B$11:$C$565,2,0)</f>
        <v>MUEBLES VARIOS DE OFICINA</v>
      </c>
      <c r="J234" s="98" t="str">
        <f t="shared" si="19"/>
        <v>Posgrado</v>
      </c>
      <c r="K234" s="98" t="s">
        <v>395</v>
      </c>
    </row>
    <row r="235" spans="3:11">
      <c r="C235" s="99" t="s">
        <v>68</v>
      </c>
      <c r="D235" s="151"/>
      <c r="E235" s="100">
        <v>10000</v>
      </c>
      <c r="F235" s="97">
        <f t="shared" si="18"/>
        <v>0</v>
      </c>
      <c r="G235" s="161"/>
      <c r="H235" s="101" t="s">
        <v>986</v>
      </c>
      <c r="I235" s="98" t="str">
        <f>VLOOKUP(H235,Presupuesto!$B$11:$C$565,2,0)</f>
        <v>MUEBLES VARIOS DE OFICINA</v>
      </c>
      <c r="J235" s="98" t="str">
        <f t="shared" si="19"/>
        <v>Posgrado</v>
      </c>
      <c r="K235" s="98" t="s">
        <v>395</v>
      </c>
    </row>
    <row r="236" spans="3:11">
      <c r="C236" s="99" t="s">
        <v>69</v>
      </c>
      <c r="D236" s="151"/>
      <c r="E236" s="100">
        <v>8000</v>
      </c>
      <c r="F236" s="97">
        <f t="shared" si="18"/>
        <v>0</v>
      </c>
      <c r="G236" s="161"/>
      <c r="H236" s="101" t="s">
        <v>989</v>
      </c>
      <c r="I236" s="98" t="str">
        <f>VLOOKUP(H236,Presupuesto!$B$11:$C$565,2,0)</f>
        <v>EQUIPOS VARIOS DE OFICINA</v>
      </c>
      <c r="J236" s="98" t="str">
        <f t="shared" si="19"/>
        <v>Posgrado</v>
      </c>
      <c r="K236" s="98" t="s">
        <v>395</v>
      </c>
    </row>
    <row r="237" spans="3:11">
      <c r="C237" s="99" t="s">
        <v>70</v>
      </c>
      <c r="D237" s="151"/>
      <c r="E237" s="100">
        <v>2000</v>
      </c>
      <c r="F237" s="97">
        <f t="shared" si="18"/>
        <v>0</v>
      </c>
      <c r="G237" s="161"/>
      <c r="H237" s="101" t="s">
        <v>989</v>
      </c>
      <c r="I237" s="98" t="str">
        <f>VLOOKUP(H237,Presupuesto!$B$11:$C$565,2,0)</f>
        <v>EQUIPOS VARIOS DE OFICINA</v>
      </c>
      <c r="J237" s="98" t="str">
        <f t="shared" si="19"/>
        <v>Posgrado</v>
      </c>
      <c r="K237" s="98" t="s">
        <v>403</v>
      </c>
    </row>
    <row r="238" spans="3:11">
      <c r="C238" s="99" t="s">
        <v>71</v>
      </c>
      <c r="D238" s="151"/>
      <c r="E238" s="100">
        <v>5000</v>
      </c>
      <c r="F238" s="97">
        <f t="shared" si="18"/>
        <v>0</v>
      </c>
      <c r="G238" s="161"/>
      <c r="H238" s="101" t="s">
        <v>989</v>
      </c>
      <c r="I238" s="98" t="str">
        <f>VLOOKUP(H238,Presupuesto!$B$11:$C$565,2,0)</f>
        <v>EQUIPOS VARIOS DE OFICINA</v>
      </c>
      <c r="J238" s="98" t="str">
        <f t="shared" si="19"/>
        <v>Posgrado</v>
      </c>
      <c r="K238" s="98" t="s">
        <v>399</v>
      </c>
    </row>
    <row r="239" spans="3:11" ht="15.75" thickBot="1">
      <c r="C239" s="102" t="s">
        <v>72</v>
      </c>
      <c r="D239" s="159"/>
      <c r="E239" s="104">
        <v>100000</v>
      </c>
      <c r="F239" s="105">
        <f t="shared" si="18"/>
        <v>0</v>
      </c>
      <c r="G239" s="162"/>
      <c r="H239" s="106" t="s">
        <v>989</v>
      </c>
      <c r="I239" s="106" t="str">
        <f>VLOOKUP(H239,Presupuesto!$B$11:$C$565,2,0)</f>
        <v>EQUIPOS VARIOS DE OFICINA</v>
      </c>
      <c r="J239" s="106" t="str">
        <f t="shared" si="19"/>
        <v>Posgrado</v>
      </c>
      <c r="K239" s="124" t="s">
        <v>394</v>
      </c>
    </row>
    <row r="241" spans="3:11" ht="15.75" thickBot="1"/>
    <row r="242" spans="3:11" ht="15.75" thickBot="1">
      <c r="C242" s="29" t="s">
        <v>43</v>
      </c>
      <c r="D242" s="30">
        <f>SUM(F249:F258)</f>
        <v>0</v>
      </c>
      <c r="E242" s="177"/>
      <c r="F242" s="177"/>
      <c r="G242" s="79"/>
      <c r="H242" s="177"/>
      <c r="I242" s="177"/>
    </row>
    <row r="243" spans="3:11">
      <c r="C243" s="70"/>
      <c r="D243" s="31"/>
      <c r="E243" s="93"/>
      <c r="F243" s="93"/>
      <c r="G243" s="93"/>
      <c r="H243" s="76"/>
      <c r="I243" s="76"/>
      <c r="J243" s="76"/>
      <c r="K243" s="112"/>
    </row>
    <row r="244" spans="3:11">
      <c r="C244" s="70"/>
      <c r="D244" s="31"/>
      <c r="E244" s="93"/>
      <c r="F244" s="93"/>
      <c r="G244" s="93"/>
      <c r="H244" s="76"/>
      <c r="I244" s="76"/>
      <c r="J244" s="76"/>
      <c r="K244" s="112"/>
    </row>
    <row r="245" spans="3:11" ht="15.75">
      <c r="C245" s="202" t="s">
        <v>392</v>
      </c>
      <c r="D245" s="351"/>
      <c r="E245" s="93"/>
      <c r="F245" s="93"/>
      <c r="G245" s="93"/>
      <c r="H245" s="76"/>
      <c r="I245" s="76"/>
      <c r="J245" s="76"/>
      <c r="K245" s="112"/>
    </row>
    <row r="246" spans="3:11" ht="18.75">
      <c r="C246" s="208" t="e">
        <f>IFERROR(VLOOKUP(D245,'1. Desarrollo e Innov. Curricu.'!$E:$F,2,FALSE),IFERROR(VLOOKUP(D245,'2. Investigación Científica'!$E:$F,2,FALSE),IFERROR(VLOOKUP(D245,'3. Vinculación Univ. Sociedad'!$E:$F,2,FALSE),IFERROR(VLOOKUP(D245,'4. Docencia y Profesorado Univ.'!$E:$F,2,FALSE),IFERROR(VLOOKUP(D245,'5. Estudiantes y Graduados'!$E:$F,2,FALSE),IFERROR(VLOOKUP(D245,'11. Gestion Administrativa'!$E:$F,2,FALSE),IFERROR(VLOOKUP(D245,'13. Gestión Académica'!$E:$F,2,FALSE),IFERROR(VLOOKUP(D245,'8. Asegura. de la Calid. y M'!$E:$F,2,FALSE),IFERROR(VLOOKUP(D245,'6. Gestión del Conocimiento'!$E:$F,2,FALSE),IFERROR(VLOOKUP(D245,'15. Gobernabilidad y Proceso...'!$E:$F,2,FALSE),IFERROR(VLOOKUP(D245,'12. Gestión del Talento Humano'!$E:$F,2,FALSE),IFERROR(VLOOKUP(D245,'14. Internacional... de la E.S.'!$E:$F,2,FALSE),IFERROR(VLOOKUP(D245,'10. Posgrado'!$E:$F,2,FALSE),IFERROR(VLOOKUP(D245,'17. Gestión TIC'!$E:$F,2,FALSE),IFERROR(VLOOKUP(D245,'16. Desa. del Sistema Educ.Sup.'!$E:$F,2,FALSE),IFERROR(VLOOKUP(D245,'9. Cultura de Inno. Insti...'!$E:$F,2,FALSE),VLOOKUP(D245,'7. Lo Esencial de la Reforma U.'!$E:$F,2,0)))))))))))))))))</f>
        <v>#N/A</v>
      </c>
      <c r="D246" s="31"/>
      <c r="E246" s="93"/>
      <c r="F246" s="93"/>
      <c r="G246" s="93"/>
      <c r="H246" s="76"/>
      <c r="I246" s="76"/>
      <c r="J246" s="76"/>
      <c r="K246" s="112"/>
    </row>
    <row r="247" spans="3:11" ht="15.75" thickBot="1">
      <c r="C247" s="70"/>
      <c r="D247" s="31"/>
      <c r="E247" s="93"/>
      <c r="F247" s="93"/>
      <c r="G247" s="93"/>
      <c r="H247" s="76"/>
      <c r="I247" s="76"/>
      <c r="J247" s="76"/>
      <c r="K247" s="112"/>
    </row>
    <row r="248" spans="3:11" ht="15.75" thickBot="1">
      <c r="C248" s="126" t="s">
        <v>44</v>
      </c>
      <c r="D248" s="128" t="s">
        <v>55</v>
      </c>
      <c r="E248" s="128" t="s">
        <v>57</v>
      </c>
      <c r="F248" s="127" t="s">
        <v>27</v>
      </c>
      <c r="G248" s="133" t="s">
        <v>131</v>
      </c>
      <c r="H248" s="128" t="s">
        <v>46</v>
      </c>
      <c r="I248" s="128" t="s">
        <v>132</v>
      </c>
      <c r="J248" s="128" t="s">
        <v>410</v>
      </c>
      <c r="K248" s="128" t="s">
        <v>411</v>
      </c>
    </row>
    <row r="249" spans="3:11">
      <c r="C249" s="95" t="s">
        <v>63</v>
      </c>
      <c r="D249" s="158"/>
      <c r="E249" s="96">
        <v>2800</v>
      </c>
      <c r="F249" s="97">
        <f>D249*E249</f>
        <v>0</v>
      </c>
      <c r="G249" s="161"/>
      <c r="H249" s="98" t="s">
        <v>986</v>
      </c>
      <c r="I249" s="98" t="str">
        <f>VLOOKUP(H249,Presupuesto!$B$11:$C$565,2,0)</f>
        <v>MUEBLES VARIOS DE OFICINA</v>
      </c>
      <c r="J249" s="216" t="s">
        <v>1449</v>
      </c>
      <c r="K249" s="98" t="s">
        <v>404</v>
      </c>
    </row>
    <row r="250" spans="3:11">
      <c r="C250" s="99" t="s">
        <v>64</v>
      </c>
      <c r="D250" s="151"/>
      <c r="E250" s="100">
        <v>2400</v>
      </c>
      <c r="F250" s="97">
        <f>D250*E250</f>
        <v>0</v>
      </c>
      <c r="G250" s="161"/>
      <c r="H250" s="101" t="s">
        <v>986</v>
      </c>
      <c r="I250" s="98" t="str">
        <f>VLOOKUP(H250,Presupuesto!$B$11:$C$565,2,0)</f>
        <v>MUEBLES VARIOS DE OFICINA</v>
      </c>
      <c r="J250" s="98" t="str">
        <f>$J$249</f>
        <v>Posgrado</v>
      </c>
      <c r="K250" s="98" t="s">
        <v>412</v>
      </c>
    </row>
    <row r="251" spans="3:11">
      <c r="C251" s="99" t="s">
        <v>65</v>
      </c>
      <c r="D251" s="151"/>
      <c r="E251" s="100">
        <v>1000</v>
      </c>
      <c r="F251" s="97">
        <f t="shared" ref="F251:F258" si="20">D251*E251</f>
        <v>0</v>
      </c>
      <c r="G251" s="161"/>
      <c r="H251" s="101" t="s">
        <v>986</v>
      </c>
      <c r="I251" s="98" t="str">
        <f>VLOOKUP(H251,Presupuesto!$B$11:$C$565,2,0)</f>
        <v>MUEBLES VARIOS DE OFICINA</v>
      </c>
      <c r="J251" s="98" t="str">
        <f t="shared" ref="J251:J258" si="21">$J$249</f>
        <v>Posgrado</v>
      </c>
      <c r="K251" s="98" t="s">
        <v>395</v>
      </c>
    </row>
    <row r="252" spans="3:11">
      <c r="C252" s="99" t="s">
        <v>66</v>
      </c>
      <c r="D252" s="151"/>
      <c r="E252" s="100">
        <v>6000</v>
      </c>
      <c r="F252" s="97">
        <f t="shared" si="20"/>
        <v>0</v>
      </c>
      <c r="G252" s="161"/>
      <c r="H252" s="101" t="s">
        <v>986</v>
      </c>
      <c r="I252" s="98" t="str">
        <f>VLOOKUP(H252,Presupuesto!$B$11:$C$565,2,0)</f>
        <v>MUEBLES VARIOS DE OFICINA</v>
      </c>
      <c r="J252" s="98" t="str">
        <f t="shared" si="21"/>
        <v>Posgrado</v>
      </c>
      <c r="K252" s="98" t="s">
        <v>395</v>
      </c>
    </row>
    <row r="253" spans="3:11">
      <c r="C253" s="99" t="s">
        <v>67</v>
      </c>
      <c r="D253" s="151"/>
      <c r="E253" s="100">
        <v>3000</v>
      </c>
      <c r="F253" s="97">
        <f t="shared" si="20"/>
        <v>0</v>
      </c>
      <c r="G253" s="161"/>
      <c r="H253" s="101" t="s">
        <v>986</v>
      </c>
      <c r="I253" s="98" t="str">
        <f>VLOOKUP(H253,Presupuesto!$B$11:$C$565,2,0)</f>
        <v>MUEBLES VARIOS DE OFICINA</v>
      </c>
      <c r="J253" s="98" t="str">
        <f t="shared" si="21"/>
        <v>Posgrado</v>
      </c>
      <c r="K253" s="98" t="s">
        <v>395</v>
      </c>
    </row>
    <row r="254" spans="3:11">
      <c r="C254" s="99" t="s">
        <v>68</v>
      </c>
      <c r="D254" s="151"/>
      <c r="E254" s="100">
        <v>10000</v>
      </c>
      <c r="F254" s="97">
        <f t="shared" si="20"/>
        <v>0</v>
      </c>
      <c r="G254" s="161"/>
      <c r="H254" s="101" t="s">
        <v>986</v>
      </c>
      <c r="I254" s="98" t="str">
        <f>VLOOKUP(H254,Presupuesto!$B$11:$C$565,2,0)</f>
        <v>MUEBLES VARIOS DE OFICINA</v>
      </c>
      <c r="J254" s="98" t="str">
        <f t="shared" si="21"/>
        <v>Posgrado</v>
      </c>
      <c r="K254" s="98" t="s">
        <v>395</v>
      </c>
    </row>
    <row r="255" spans="3:11">
      <c r="C255" s="99" t="s">
        <v>69</v>
      </c>
      <c r="D255" s="151"/>
      <c r="E255" s="100">
        <v>8000</v>
      </c>
      <c r="F255" s="97">
        <f t="shared" si="20"/>
        <v>0</v>
      </c>
      <c r="G255" s="161"/>
      <c r="H255" s="101" t="s">
        <v>989</v>
      </c>
      <c r="I255" s="98" t="str">
        <f>VLOOKUP(H255,Presupuesto!$B$11:$C$565,2,0)</f>
        <v>EQUIPOS VARIOS DE OFICINA</v>
      </c>
      <c r="J255" s="98" t="str">
        <f t="shared" si="21"/>
        <v>Posgrado</v>
      </c>
      <c r="K255" s="98" t="s">
        <v>395</v>
      </c>
    </row>
    <row r="256" spans="3:11">
      <c r="C256" s="99" t="s">
        <v>70</v>
      </c>
      <c r="D256" s="151"/>
      <c r="E256" s="100">
        <v>2000</v>
      </c>
      <c r="F256" s="97">
        <f t="shared" si="20"/>
        <v>0</v>
      </c>
      <c r="G256" s="161"/>
      <c r="H256" s="101" t="s">
        <v>989</v>
      </c>
      <c r="I256" s="98" t="str">
        <f>VLOOKUP(H256,Presupuesto!$B$11:$C$565,2,0)</f>
        <v>EQUIPOS VARIOS DE OFICINA</v>
      </c>
      <c r="J256" s="98" t="str">
        <f t="shared" si="21"/>
        <v>Posgrado</v>
      </c>
      <c r="K256" s="98" t="s">
        <v>403</v>
      </c>
    </row>
    <row r="257" spans="3:11">
      <c r="C257" s="99" t="s">
        <v>71</v>
      </c>
      <c r="D257" s="151"/>
      <c r="E257" s="100">
        <v>5000</v>
      </c>
      <c r="F257" s="97">
        <f t="shared" si="20"/>
        <v>0</v>
      </c>
      <c r="G257" s="161"/>
      <c r="H257" s="101" t="s">
        <v>989</v>
      </c>
      <c r="I257" s="98" t="str">
        <f>VLOOKUP(H257,Presupuesto!$B$11:$C$565,2,0)</f>
        <v>EQUIPOS VARIOS DE OFICINA</v>
      </c>
      <c r="J257" s="98" t="str">
        <f t="shared" si="21"/>
        <v>Posgrado</v>
      </c>
      <c r="K257" s="98" t="s">
        <v>399</v>
      </c>
    </row>
    <row r="258" spans="3:11" ht="15.75" thickBot="1">
      <c r="C258" s="102" t="s">
        <v>72</v>
      </c>
      <c r="D258" s="159"/>
      <c r="E258" s="104">
        <v>100000</v>
      </c>
      <c r="F258" s="105">
        <f t="shared" si="20"/>
        <v>0</v>
      </c>
      <c r="G258" s="162"/>
      <c r="H258" s="106" t="s">
        <v>989</v>
      </c>
      <c r="I258" s="106" t="str">
        <f>VLOOKUP(H258,Presupuesto!$B$11:$C$565,2,0)</f>
        <v>EQUIPOS VARIOS DE OFICINA</v>
      </c>
      <c r="J258" s="106" t="str">
        <f t="shared" si="21"/>
        <v>Posgrado</v>
      </c>
      <c r="K258" s="124" t="s">
        <v>394</v>
      </c>
    </row>
    <row r="260" spans="3:11" ht="15.75" thickBot="1">
      <c r="C260" s="327"/>
      <c r="D260" s="328"/>
      <c r="E260" s="329"/>
      <c r="F260" s="329"/>
      <c r="G260" s="330"/>
      <c r="H260" s="329"/>
      <c r="I260" s="329"/>
      <c r="J260" s="155"/>
      <c r="K260" s="155"/>
    </row>
    <row r="261" spans="3:11" ht="15.75" thickBot="1">
      <c r="C261" s="29" t="s">
        <v>43</v>
      </c>
      <c r="D261" s="30">
        <f>SUM(F268:F277)</f>
        <v>0</v>
      </c>
      <c r="E261" s="177"/>
      <c r="F261" s="177"/>
      <c r="G261" s="79"/>
      <c r="H261" s="177"/>
      <c r="I261" s="177"/>
    </row>
    <row r="262" spans="3:11">
      <c r="C262" s="70"/>
      <c r="D262" s="31"/>
      <c r="E262" s="93"/>
      <c r="F262" s="93"/>
      <c r="G262" s="93"/>
      <c r="H262" s="76"/>
      <c r="I262" s="76"/>
      <c r="J262" s="76"/>
      <c r="K262" s="112"/>
    </row>
    <row r="263" spans="3:11">
      <c r="C263" s="70"/>
      <c r="D263" s="31"/>
      <c r="E263" s="93"/>
      <c r="F263" s="93"/>
      <c r="G263" s="93"/>
      <c r="H263" s="76"/>
      <c r="I263" s="76"/>
      <c r="J263" s="76"/>
      <c r="K263" s="112"/>
    </row>
    <row r="264" spans="3:11" ht="15.75">
      <c r="C264" s="202" t="s">
        <v>392</v>
      </c>
      <c r="D264" s="351"/>
      <c r="E264" s="93"/>
      <c r="F264" s="93"/>
      <c r="G264" s="93"/>
      <c r="H264" s="76"/>
      <c r="I264" s="76"/>
      <c r="J264" s="76"/>
      <c r="K264" s="112"/>
    </row>
    <row r="265" spans="3:11" ht="18.75">
      <c r="C265" s="208" t="e">
        <f>IFERROR(VLOOKUP(D264,'1. Desarrollo e Innov. Curricu.'!$E:$F,2,FALSE),IFERROR(VLOOKUP(D264,'2. Investigación Científica'!$E:$F,2,FALSE),IFERROR(VLOOKUP(D264,'3. Vinculación Univ. Sociedad'!$E:$F,2,FALSE),IFERROR(VLOOKUP(D264,'4. Docencia y Profesorado Univ.'!$E:$F,2,FALSE),IFERROR(VLOOKUP(D264,'5. Estudiantes y Graduados'!$E:$F,2,FALSE),IFERROR(VLOOKUP(D264,'11. Gestion Administrativa'!$E:$F,2,FALSE),IFERROR(VLOOKUP(D264,'13. Gestión Académica'!$E:$F,2,FALSE),IFERROR(VLOOKUP(D264,'8. Asegura. de la Calid. y M'!$E:$F,2,FALSE),IFERROR(VLOOKUP(D264,'6. Gestión del Conocimiento'!$E:$F,2,FALSE),IFERROR(VLOOKUP(D264,'15. Gobernabilidad y Proceso...'!$E:$F,2,FALSE),IFERROR(VLOOKUP(D264,'12. Gestión del Talento Humano'!$E:$F,2,FALSE),IFERROR(VLOOKUP(D264,'14. Internacional... de la E.S.'!$E:$F,2,FALSE),IFERROR(VLOOKUP(D264,'10. Posgrado'!$E:$F,2,FALSE),IFERROR(VLOOKUP(D264,'17. Gestión TIC'!$E:$F,2,FALSE),IFERROR(VLOOKUP(D264,'16. Desa. del Sistema Educ.Sup.'!$E:$F,2,FALSE),IFERROR(VLOOKUP(D264,'9. Cultura de Inno. Insti...'!$E:$F,2,FALSE),VLOOKUP(D264,'7. Lo Esencial de la Reforma U.'!$E:$F,2,0)))))))))))))))))</f>
        <v>#N/A</v>
      </c>
      <c r="D265" s="31"/>
      <c r="E265" s="93"/>
      <c r="F265" s="93"/>
      <c r="G265" s="93"/>
      <c r="H265" s="76"/>
      <c r="I265" s="76"/>
      <c r="J265" s="76"/>
      <c r="K265" s="112"/>
    </row>
    <row r="266" spans="3:11" ht="15.75" thickBot="1">
      <c r="C266" s="70"/>
      <c r="D266" s="31"/>
      <c r="E266" s="93"/>
      <c r="F266" s="93"/>
      <c r="G266" s="93"/>
      <c r="H266" s="76"/>
      <c r="I266" s="76"/>
      <c r="J266" s="76"/>
      <c r="K266" s="112"/>
    </row>
    <row r="267" spans="3:11" ht="15.75" thickBot="1">
      <c r="C267" s="126" t="s">
        <v>44</v>
      </c>
      <c r="D267" s="128" t="s">
        <v>55</v>
      </c>
      <c r="E267" s="128" t="s">
        <v>57</v>
      </c>
      <c r="F267" s="127" t="s">
        <v>27</v>
      </c>
      <c r="G267" s="133" t="s">
        <v>131</v>
      </c>
      <c r="H267" s="128" t="s">
        <v>46</v>
      </c>
      <c r="I267" s="128" t="s">
        <v>132</v>
      </c>
      <c r="J267" s="128" t="s">
        <v>410</v>
      </c>
      <c r="K267" s="128" t="s">
        <v>411</v>
      </c>
    </row>
    <row r="268" spans="3:11">
      <c r="C268" s="95" t="s">
        <v>63</v>
      </c>
      <c r="D268" s="158"/>
      <c r="E268" s="96">
        <v>2800</v>
      </c>
      <c r="F268" s="97">
        <f>D268*E268</f>
        <v>0</v>
      </c>
      <c r="G268" s="161"/>
      <c r="H268" s="98" t="s">
        <v>986</v>
      </c>
      <c r="I268" s="98" t="str">
        <f>VLOOKUP(H268,Presupuesto!$B$11:$C$565,2,0)</f>
        <v>MUEBLES VARIOS DE OFICINA</v>
      </c>
      <c r="J268" s="216" t="s">
        <v>1462</v>
      </c>
      <c r="K268" s="98" t="s">
        <v>404</v>
      </c>
    </row>
    <row r="269" spans="3:11">
      <c r="C269" s="99" t="s">
        <v>64</v>
      </c>
      <c r="D269" s="151"/>
      <c r="E269" s="100">
        <v>2400</v>
      </c>
      <c r="F269" s="97">
        <f>D269*E269</f>
        <v>0</v>
      </c>
      <c r="G269" s="161"/>
      <c r="H269" s="101" t="s">
        <v>986</v>
      </c>
      <c r="I269" s="98" t="str">
        <f>VLOOKUP(H269,Presupuesto!$B$11:$C$565,2,0)</f>
        <v>MUEBLES VARIOS DE OFICINA</v>
      </c>
      <c r="J269" s="98" t="str">
        <f>$J$268</f>
        <v>Desarrollo del Sistema de Educación Superior</v>
      </c>
      <c r="K269" s="98" t="s">
        <v>412</v>
      </c>
    </row>
    <row r="270" spans="3:11">
      <c r="C270" s="99" t="s">
        <v>65</v>
      </c>
      <c r="D270" s="151"/>
      <c r="E270" s="100">
        <v>1000</v>
      </c>
      <c r="F270" s="97">
        <f t="shared" ref="F270:F277" si="22">D270*E270</f>
        <v>0</v>
      </c>
      <c r="G270" s="161"/>
      <c r="H270" s="101" t="s">
        <v>986</v>
      </c>
      <c r="I270" s="98" t="str">
        <f>VLOOKUP(H270,Presupuesto!$B$11:$C$565,2,0)</f>
        <v>MUEBLES VARIOS DE OFICINA</v>
      </c>
      <c r="J270" s="98" t="str">
        <f t="shared" ref="J270:J277" si="23">$J$268</f>
        <v>Desarrollo del Sistema de Educación Superior</v>
      </c>
      <c r="K270" s="98" t="s">
        <v>395</v>
      </c>
    </row>
    <row r="271" spans="3:11">
      <c r="C271" s="99" t="s">
        <v>66</v>
      </c>
      <c r="D271" s="151"/>
      <c r="E271" s="100">
        <v>6000</v>
      </c>
      <c r="F271" s="97">
        <f t="shared" si="22"/>
        <v>0</v>
      </c>
      <c r="G271" s="161"/>
      <c r="H271" s="101" t="s">
        <v>986</v>
      </c>
      <c r="I271" s="98" t="str">
        <f>VLOOKUP(H271,Presupuesto!$B$11:$C$565,2,0)</f>
        <v>MUEBLES VARIOS DE OFICINA</v>
      </c>
      <c r="J271" s="98" t="str">
        <f t="shared" si="23"/>
        <v>Desarrollo del Sistema de Educación Superior</v>
      </c>
      <c r="K271" s="98" t="s">
        <v>395</v>
      </c>
    </row>
    <row r="272" spans="3:11">
      <c r="C272" s="99" t="s">
        <v>67</v>
      </c>
      <c r="D272" s="151"/>
      <c r="E272" s="100">
        <v>3000</v>
      </c>
      <c r="F272" s="97">
        <f t="shared" si="22"/>
        <v>0</v>
      </c>
      <c r="G272" s="161"/>
      <c r="H272" s="101" t="s">
        <v>986</v>
      </c>
      <c r="I272" s="98" t="str">
        <f>VLOOKUP(H272,Presupuesto!$B$11:$C$565,2,0)</f>
        <v>MUEBLES VARIOS DE OFICINA</v>
      </c>
      <c r="J272" s="98" t="str">
        <f t="shared" si="23"/>
        <v>Desarrollo del Sistema de Educación Superior</v>
      </c>
      <c r="K272" s="98" t="s">
        <v>395</v>
      </c>
    </row>
    <row r="273" spans="3:11">
      <c r="C273" s="99" t="s">
        <v>68</v>
      </c>
      <c r="D273" s="151"/>
      <c r="E273" s="100">
        <v>10000</v>
      </c>
      <c r="F273" s="97">
        <f t="shared" si="22"/>
        <v>0</v>
      </c>
      <c r="G273" s="161"/>
      <c r="H273" s="101" t="s">
        <v>986</v>
      </c>
      <c r="I273" s="98" t="str">
        <f>VLOOKUP(H273,Presupuesto!$B$11:$C$565,2,0)</f>
        <v>MUEBLES VARIOS DE OFICINA</v>
      </c>
      <c r="J273" s="98" t="str">
        <f t="shared" si="23"/>
        <v>Desarrollo del Sistema de Educación Superior</v>
      </c>
      <c r="K273" s="98" t="s">
        <v>395</v>
      </c>
    </row>
    <row r="274" spans="3:11">
      <c r="C274" s="99" t="s">
        <v>69</v>
      </c>
      <c r="D274" s="151"/>
      <c r="E274" s="100">
        <v>8000</v>
      </c>
      <c r="F274" s="97">
        <f t="shared" si="22"/>
        <v>0</v>
      </c>
      <c r="G274" s="161"/>
      <c r="H274" s="101" t="s">
        <v>989</v>
      </c>
      <c r="I274" s="98" t="str">
        <f>VLOOKUP(H274,Presupuesto!$B$11:$C$565,2,0)</f>
        <v>EQUIPOS VARIOS DE OFICINA</v>
      </c>
      <c r="J274" s="98" t="str">
        <f t="shared" si="23"/>
        <v>Desarrollo del Sistema de Educación Superior</v>
      </c>
      <c r="K274" s="98" t="s">
        <v>395</v>
      </c>
    </row>
    <row r="275" spans="3:11">
      <c r="C275" s="99" t="s">
        <v>70</v>
      </c>
      <c r="D275" s="151"/>
      <c r="E275" s="100">
        <v>2000</v>
      </c>
      <c r="F275" s="97">
        <f t="shared" si="22"/>
        <v>0</v>
      </c>
      <c r="G275" s="161"/>
      <c r="H275" s="101" t="s">
        <v>989</v>
      </c>
      <c r="I275" s="98" t="str">
        <f>VLOOKUP(H275,Presupuesto!$B$11:$C$565,2,0)</f>
        <v>EQUIPOS VARIOS DE OFICINA</v>
      </c>
      <c r="J275" s="98" t="str">
        <f t="shared" si="23"/>
        <v>Desarrollo del Sistema de Educación Superior</v>
      </c>
      <c r="K275" s="98" t="s">
        <v>403</v>
      </c>
    </row>
    <row r="276" spans="3:11">
      <c r="C276" s="99" t="s">
        <v>71</v>
      </c>
      <c r="D276" s="151"/>
      <c r="E276" s="100">
        <v>5000</v>
      </c>
      <c r="F276" s="97">
        <f t="shared" si="22"/>
        <v>0</v>
      </c>
      <c r="G276" s="161"/>
      <c r="H276" s="101" t="s">
        <v>989</v>
      </c>
      <c r="I276" s="98" t="str">
        <f>VLOOKUP(H276,Presupuesto!$B$11:$C$565,2,0)</f>
        <v>EQUIPOS VARIOS DE OFICINA</v>
      </c>
      <c r="J276" s="98" t="str">
        <f t="shared" si="23"/>
        <v>Desarrollo del Sistema de Educación Superior</v>
      </c>
      <c r="K276" s="98" t="s">
        <v>399</v>
      </c>
    </row>
    <row r="277" spans="3:11" ht="15.75" thickBot="1">
      <c r="C277" s="102" t="s">
        <v>72</v>
      </c>
      <c r="D277" s="159"/>
      <c r="E277" s="104">
        <v>100000</v>
      </c>
      <c r="F277" s="105">
        <f t="shared" si="22"/>
        <v>0</v>
      </c>
      <c r="G277" s="162"/>
      <c r="H277" s="106" t="s">
        <v>989</v>
      </c>
      <c r="I277" s="106" t="str">
        <f>VLOOKUP(H277,Presupuesto!$B$11:$C$565,2,0)</f>
        <v>EQUIPOS VARIOS DE OFICINA</v>
      </c>
      <c r="J277" s="106" t="str">
        <f t="shared" si="23"/>
        <v>Desarrollo del Sistema de Educación Superior</v>
      </c>
      <c r="K277" s="124" t="s">
        <v>394</v>
      </c>
    </row>
  </sheetData>
  <autoFilter ref="C12:C277"/>
  <dataValidations count="5">
    <dataValidation type="list" allowBlank="1" showInputMessage="1" showErrorMessage="1" errorTitle="¡Ingreso Invalido!" error="Seleccione una opción de la lista" promptTitle="Tipo de Presupuesto" prompt="Seleccione una opción de la lista" sqref="G268:G277 G78:G87 G97:G106 G116:G125 G135:G144 G154:G163 G173:G182 G192:G201 G211:G220 G230:G239 G249:G258 G17:G68">
      <formula1>$R$2:$S$2</formula1>
    </dataValidation>
    <dataValidation type="list" allowBlank="1" showInputMessage="1" showErrorMessage="1" errorTitle="¡Ingreso Inválido!" error="Seleccione una opción de la lista" promptTitle="Mes Requerido" prompt="Seleccione el mes en el que requiere el recurso." sqref="K268:K277 K78:K87 K97:K106 K116:K125 K135:K144 K154:K163 K173:K182 K192:K201 K211:K220 K230:K239 K249:K258 K17:K68">
      <formula1>$U$2:$AF$2</formula1>
    </dataValidation>
    <dataValidation type="list" allowBlank="1" showInputMessage="1" showErrorMessage="1" errorTitle="¡Ingreso Inválido!" error="Verifique el valor ingresado." promptTitle="Objeto de Gasto" prompt="Ingrese el Objeto de Gasto." sqref="H17:H68 H78:H87 H97:H106 H116:H125 H135:H144 H154:H163 H173:H182 H192:H201 H211:H220 H230:H239 H249:H258 H268:H277">
      <formula1>$A$1:$UI$1</formula1>
    </dataValidation>
    <dataValidation type="list" allowBlank="1" showInputMessage="1" showErrorMessage="1" errorTitle="¡Ingreso Inválido!" error="Seleccione una opción de la lista." promptTitle="Dimensión Estratégica" prompt="Seleccione una opción de la lista." sqref="J79:J87 J98:J106 J117:J125 J136:J144 J155:J163 J174:J182 J193:J201 J212:J220 J231:J239 J250:J258 J269:J277 J18:J68">
      <formula1>$A$2:$P$2</formula1>
    </dataValidation>
    <dataValidation type="list" allowBlank="1" showInputMessage="1" showErrorMessage="1" errorTitle="¡Ingreso Inválido!" error="Seleccione una opción de la lista." promptTitle="Dimensión Estratégica" prompt="Seleccione una opción de la lista." sqref="J17 J78 J97 J116 J135 J154 J173 J192 J211 J230 J249 J268">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283"/>
  <sheetViews>
    <sheetView showGridLines="0" topLeftCell="A13" workbookViewId="0">
      <selection activeCell="G14" sqref="G14"/>
    </sheetView>
  </sheetViews>
  <sheetFormatPr baseColWidth="10" defaultColWidth="11.5703125" defaultRowHeight="1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1449</v>
      </c>
      <c r="K2" s="122" t="s">
        <v>1364</v>
      </c>
      <c r="L2" s="122" t="s">
        <v>1365</v>
      </c>
      <c r="M2" s="122" t="s">
        <v>1366</v>
      </c>
      <c r="N2" s="122" t="s">
        <v>1367</v>
      </c>
      <c r="O2" s="122" t="s">
        <v>1368</v>
      </c>
      <c r="P2" s="122" t="s">
        <v>1462</v>
      </c>
      <c r="Q2" s="122" t="s">
        <v>1504</v>
      </c>
      <c r="R2" s="440" t="str">
        <f>+Presupuesto!D11</f>
        <v>Recurrente</v>
      </c>
      <c r="S2" s="44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35" t="s">
        <v>420</v>
      </c>
      <c r="AI2" s="435" t="s">
        <v>421</v>
      </c>
      <c r="AJ2" s="435" t="s">
        <v>422</v>
      </c>
      <c r="AK2" s="435" t="s">
        <v>423</v>
      </c>
      <c r="AL2" s="435" t="s">
        <v>424</v>
      </c>
      <c r="AM2" s="435" t="s">
        <v>427</v>
      </c>
      <c r="AN2" s="435" t="s">
        <v>425</v>
      </c>
      <c r="AO2" s="435" t="s">
        <v>426</v>
      </c>
      <c r="AP2" s="435" t="s">
        <v>428</v>
      </c>
      <c r="AQ2" s="435" t="s">
        <v>429</v>
      </c>
      <c r="AR2" s="435" t="s">
        <v>430</v>
      </c>
      <c r="AS2" s="435" t="s">
        <v>431</v>
      </c>
      <c r="AT2" s="435" t="s">
        <v>432</v>
      </c>
      <c r="AU2" s="435" t="s">
        <v>433</v>
      </c>
      <c r="AV2" s="435" t="s">
        <v>434</v>
      </c>
      <c r="AW2" s="435" t="s">
        <v>435</v>
      </c>
      <c r="AX2" s="435" t="s">
        <v>436</v>
      </c>
      <c r="AY2" s="435" t="s">
        <v>437</v>
      </c>
      <c r="AZ2" s="435" t="s">
        <v>438</v>
      </c>
      <c r="BA2" s="435" t="s">
        <v>439</v>
      </c>
      <c r="BB2" s="435" t="s">
        <v>440</v>
      </c>
      <c r="BC2" s="435" t="s">
        <v>441</v>
      </c>
      <c r="BD2" s="435" t="s">
        <v>442</v>
      </c>
      <c r="BE2" s="435" t="s">
        <v>443</v>
      </c>
      <c r="BF2" s="435" t="s">
        <v>444</v>
      </c>
      <c r="BG2" s="435" t="s">
        <v>445</v>
      </c>
      <c r="BH2" s="435" t="s">
        <v>446</v>
      </c>
      <c r="BI2" s="435" t="s">
        <v>447</v>
      </c>
      <c r="BJ2" s="435" t="s">
        <v>448</v>
      </c>
      <c r="BK2" s="435" t="s">
        <v>449</v>
      </c>
      <c r="BL2" s="435" t="s">
        <v>450</v>
      </c>
      <c r="BM2" s="435" t="s">
        <v>451</v>
      </c>
      <c r="BN2" s="435" t="s">
        <v>452</v>
      </c>
      <c r="BO2" s="435" t="s">
        <v>453</v>
      </c>
      <c r="BP2" s="435" t="s">
        <v>454</v>
      </c>
      <c r="BQ2" s="435" t="s">
        <v>455</v>
      </c>
      <c r="BR2" s="435" t="s">
        <v>456</v>
      </c>
      <c r="BS2" s="435" t="s">
        <v>457</v>
      </c>
      <c r="BT2" s="435" t="s">
        <v>458</v>
      </c>
      <c r="BU2" s="435" t="s">
        <v>459</v>
      </c>
      <c r="CB2" s="122" t="s">
        <v>1338</v>
      </c>
      <c r="CC2" s="122" t="s">
        <v>1339</v>
      </c>
      <c r="CD2" s="122" t="s">
        <v>1337</v>
      </c>
      <c r="CE2" s="122" t="s">
        <v>1340</v>
      </c>
    </row>
    <row r="3" spans="1:555" hidden="1">
      <c r="AH3" s="436">
        <v>2500</v>
      </c>
      <c r="AI3" s="436">
        <v>1900</v>
      </c>
      <c r="AJ3" s="436">
        <v>1650</v>
      </c>
      <c r="AK3" s="436">
        <v>1580</v>
      </c>
      <c r="AL3" s="436">
        <v>2250</v>
      </c>
      <c r="AM3" s="436">
        <v>1650</v>
      </c>
      <c r="AN3" s="436">
        <v>1400</v>
      </c>
      <c r="AO3" s="437">
        <v>1340</v>
      </c>
      <c r="AP3" s="437">
        <v>2000</v>
      </c>
      <c r="AQ3" s="437">
        <v>1400</v>
      </c>
      <c r="AR3" s="437">
        <v>1150</v>
      </c>
      <c r="AS3" s="437">
        <v>1100</v>
      </c>
      <c r="AT3" s="437">
        <v>1750</v>
      </c>
      <c r="AU3" s="437">
        <v>1150</v>
      </c>
      <c r="AV3" s="437">
        <v>900</v>
      </c>
      <c r="AW3" s="437">
        <v>860</v>
      </c>
      <c r="AX3" s="437">
        <v>1200</v>
      </c>
      <c r="AY3" s="438">
        <v>900</v>
      </c>
      <c r="AZ3" s="438">
        <v>650</v>
      </c>
      <c r="BA3" s="438">
        <v>620</v>
      </c>
      <c r="BB3" s="436">
        <f>+'Cuadro Resumen'!C213</f>
        <v>5605.2314999999999</v>
      </c>
      <c r="BC3" s="436">
        <f>+'Cuadro Resumen'!D213</f>
        <v>5165.6055000000006</v>
      </c>
      <c r="BD3" s="436">
        <f>+'Cuadro Resumen'!E213</f>
        <v>6594.39</v>
      </c>
      <c r="BE3" s="436">
        <f>+'Cuadro Resumen'!F213</f>
        <v>6154.7640000000001</v>
      </c>
      <c r="BF3" s="436">
        <f>+'Cuadro Resumen'!C214</f>
        <v>4945.7925000000005</v>
      </c>
      <c r="BG3" s="436">
        <f>+'Cuadro Resumen'!D214</f>
        <v>4506.1665000000003</v>
      </c>
      <c r="BH3" s="436">
        <f>+'Cuadro Resumen'!E214</f>
        <v>5934.951</v>
      </c>
      <c r="BI3" s="436">
        <f>+'Cuadro Resumen'!F214</f>
        <v>5495.3249999999998</v>
      </c>
      <c r="BJ3" s="437">
        <f>+'Cuadro Resumen'!C215</f>
        <v>4286.3535000000002</v>
      </c>
      <c r="BK3" s="437">
        <f>+'Cuadro Resumen'!D215</f>
        <v>3956.634</v>
      </c>
      <c r="BL3" s="437">
        <f>+'Cuadro Resumen'!E215</f>
        <v>5275.5120000000006</v>
      </c>
      <c r="BM3" s="437">
        <f>+'Cuadro Resumen'!F215</f>
        <v>4835.8860000000004</v>
      </c>
      <c r="BN3" s="437">
        <f>+'Cuadro Resumen'!C216</f>
        <v>3626.9145000000003</v>
      </c>
      <c r="BO3" s="437">
        <f>+'Cuadro Resumen'!D216</f>
        <v>3297.1950000000002</v>
      </c>
      <c r="BP3" s="437">
        <f>+'Cuadro Resumen'!E216</f>
        <v>4616.0730000000003</v>
      </c>
      <c r="BQ3" s="437">
        <f>+'Cuadro Resumen'!F216</f>
        <v>4286.3535000000002</v>
      </c>
      <c r="BR3" s="437">
        <f>+'Cuadro Resumen'!C217</f>
        <v>3187.2885000000001</v>
      </c>
      <c r="BS3" s="437">
        <f>+'Cuadro Resumen'!D217</f>
        <v>2967.4755</v>
      </c>
      <c r="BT3" s="437">
        <f>+'Cuadro Resumen'!E217</f>
        <v>4066.5405000000001</v>
      </c>
      <c r="BU3" s="437">
        <f>+'Cuadro Resumen'!F217</f>
        <v>3736.8210000000004</v>
      </c>
      <c r="CB3" s="86">
        <v>35000</v>
      </c>
      <c r="CC3" s="86">
        <v>15000</v>
      </c>
      <c r="CD3" s="86">
        <v>35000</v>
      </c>
      <c r="CE3" s="86">
        <v>15000</v>
      </c>
    </row>
    <row r="4" spans="1:555" ht="15.75" thickBot="1"/>
    <row r="5" spans="1:555" ht="53.25" thickBot="1">
      <c r="C5" s="87" t="s">
        <v>383</v>
      </c>
      <c r="D5" s="198">
        <f>SUMIF(C:C,$C$10,D:D)</f>
        <v>0</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SUM(F17:F30)</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51"/>
      <c r="E13" s="93"/>
      <c r="F13" s="93"/>
      <c r="G13" s="93"/>
      <c r="H13" s="76"/>
      <c r="I13" s="76"/>
      <c r="J13" s="76"/>
      <c r="K13" s="112"/>
    </row>
    <row r="14" spans="1:555" ht="18.75">
      <c r="B14" s="93"/>
      <c r="C14" s="208"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c r="B15" s="93"/>
      <c r="F15" s="93"/>
      <c r="G15" s="76"/>
      <c r="H15" s="76"/>
      <c r="I15" s="76"/>
    </row>
    <row r="16" spans="1:555" ht="32.25" customHeight="1" thickBot="1">
      <c r="B16" s="93"/>
      <c r="C16" s="149" t="s">
        <v>44</v>
      </c>
      <c r="D16" s="149" t="s">
        <v>55</v>
      </c>
      <c r="E16" s="149" t="s">
        <v>57</v>
      </c>
      <c r="F16" s="150" t="s">
        <v>27</v>
      </c>
      <c r="G16" s="150" t="s">
        <v>131</v>
      </c>
      <c r="H16" s="149" t="s">
        <v>46</v>
      </c>
      <c r="I16" s="149" t="s">
        <v>132</v>
      </c>
      <c r="J16" s="149" t="s">
        <v>410</v>
      </c>
      <c r="K16" s="149" t="s">
        <v>411</v>
      </c>
      <c r="L16" s="149" t="s">
        <v>464</v>
      </c>
    </row>
    <row r="17" spans="2:12" ht="15.75" thickBot="1">
      <c r="B17" s="93"/>
      <c r="C17" s="299" t="s">
        <v>1340</v>
      </c>
      <c r="D17" s="158"/>
      <c r="E17" s="96">
        <f>HLOOKUP($C17,$CB$2:$CE$3,2,0)</f>
        <v>15000</v>
      </c>
      <c r="F17" s="97">
        <f>D17*E17</f>
        <v>0</v>
      </c>
      <c r="G17" s="165"/>
      <c r="H17" s="98" t="s">
        <v>1015</v>
      </c>
      <c r="I17" s="98" t="str">
        <f>VLOOKUP(H17,Presupuesto!$B$11:$C$565,2,0)</f>
        <v>EQUIPO DE COMPUTACION</v>
      </c>
      <c r="J17" s="216" t="s">
        <v>1449</v>
      </c>
      <c r="K17" s="98" t="s">
        <v>394</v>
      </c>
      <c r="L17" s="98"/>
    </row>
    <row r="18" spans="2:12">
      <c r="B18" s="93"/>
      <c r="C18" s="299" t="s">
        <v>1338</v>
      </c>
      <c r="D18" s="151"/>
      <c r="E18" s="96">
        <f>HLOOKUP($C18,$CB$2:$CE$3,2,0)</f>
        <v>35000</v>
      </c>
      <c r="F18" s="97">
        <f>D18*E18</f>
        <v>0</v>
      </c>
      <c r="G18" s="165"/>
      <c r="H18" s="101" t="s">
        <v>1015</v>
      </c>
      <c r="I18" s="101" t="str">
        <f>VLOOKUP(H18,Presupuesto!$B$11:$C$565,2,0)</f>
        <v>EQUIPO DE COMPUTACION</v>
      </c>
      <c r="J18" s="98" t="str">
        <f t="shared" ref="J18:J29" si="0">$J$17</f>
        <v>Posgrado</v>
      </c>
      <c r="K18" s="98" t="s">
        <v>412</v>
      </c>
      <c r="L18" s="98"/>
    </row>
    <row r="19" spans="2:12">
      <c r="B19" s="93"/>
      <c r="C19" s="99" t="s">
        <v>73</v>
      </c>
      <c r="D19" s="151"/>
      <c r="E19" s="100">
        <v>4000</v>
      </c>
      <c r="F19" s="97">
        <f t="shared" ref="F19:F30" si="1">D19*E19</f>
        <v>0</v>
      </c>
      <c r="G19" s="165"/>
      <c r="H19" s="101" t="s">
        <v>987</v>
      </c>
      <c r="I19" s="101" t="str">
        <f>VLOOKUP(H19,Presupuesto!$B$11:$C$565,2,0)</f>
        <v>EQUIPOS VARIOS DE OFICINA</v>
      </c>
      <c r="J19" s="98" t="str">
        <f t="shared" si="0"/>
        <v>Posgrado</v>
      </c>
      <c r="K19" s="98" t="s">
        <v>395</v>
      </c>
      <c r="L19" s="98"/>
    </row>
    <row r="20" spans="2:12">
      <c r="B20" s="93"/>
      <c r="C20" s="99" t="s">
        <v>74</v>
      </c>
      <c r="D20" s="151"/>
      <c r="E20" s="100">
        <v>8000</v>
      </c>
      <c r="F20" s="97">
        <f t="shared" si="1"/>
        <v>0</v>
      </c>
      <c r="G20" s="165"/>
      <c r="H20" s="101" t="s">
        <v>1015</v>
      </c>
      <c r="I20" s="101" t="str">
        <f>VLOOKUP(H20,Presupuesto!$B$11:$C$565,2,0)</f>
        <v>EQUIPO DE COMPUTACION</v>
      </c>
      <c r="J20" s="98" t="str">
        <f t="shared" si="0"/>
        <v>Posgrado</v>
      </c>
      <c r="K20" s="98" t="s">
        <v>395</v>
      </c>
      <c r="L20" s="98"/>
    </row>
    <row r="21" spans="2:12">
      <c r="B21" s="93"/>
      <c r="C21" s="99" t="s">
        <v>75</v>
      </c>
      <c r="D21" s="151"/>
      <c r="E21" s="100">
        <v>5000</v>
      </c>
      <c r="F21" s="97">
        <f t="shared" si="1"/>
        <v>0</v>
      </c>
      <c r="G21" s="165"/>
      <c r="H21" s="101" t="s">
        <v>1015</v>
      </c>
      <c r="I21" s="101" t="str">
        <f>VLOOKUP(H21,Presupuesto!$B$11:$C$565,2,0)</f>
        <v>EQUIPO DE COMPUTACION</v>
      </c>
      <c r="J21" s="98" t="str">
        <f t="shared" si="0"/>
        <v>Posgrado</v>
      </c>
      <c r="K21" s="98" t="s">
        <v>395</v>
      </c>
      <c r="L21" s="98"/>
    </row>
    <row r="22" spans="2:12">
      <c r="B22" s="93"/>
      <c r="C22" s="99" t="s">
        <v>35</v>
      </c>
      <c r="D22" s="151"/>
      <c r="E22" s="100">
        <v>13000</v>
      </c>
      <c r="F22" s="97">
        <f t="shared" si="1"/>
        <v>0</v>
      </c>
      <c r="G22" s="165"/>
      <c r="H22" s="101" t="s">
        <v>1001</v>
      </c>
      <c r="I22" s="101" t="str">
        <f>VLOOKUP(H22,Presupuesto!$B$11:$C$565,2,0)</f>
        <v>EQUIPO DE TRANSPORTE TRACCION Y ELEVACION</v>
      </c>
      <c r="J22" s="98" t="str">
        <f t="shared" si="0"/>
        <v>Posgrado</v>
      </c>
      <c r="K22" s="98" t="s">
        <v>395</v>
      </c>
      <c r="L22" s="98"/>
    </row>
    <row r="23" spans="2:12">
      <c r="B23" s="93"/>
      <c r="C23" s="99" t="s">
        <v>76</v>
      </c>
      <c r="D23" s="151"/>
      <c r="E23" s="100">
        <v>15000</v>
      </c>
      <c r="F23" s="97">
        <f t="shared" si="1"/>
        <v>0</v>
      </c>
      <c r="G23" s="165"/>
      <c r="H23" s="101" t="s">
        <v>1001</v>
      </c>
      <c r="I23" s="101" t="str">
        <f>VLOOKUP(H23,Presupuesto!$B$11:$C$565,2,0)</f>
        <v>EQUIPO DE TRANSPORTE TRACCION Y ELEVACION</v>
      </c>
      <c r="J23" s="98" t="str">
        <f t="shared" si="0"/>
        <v>Posgrado</v>
      </c>
      <c r="K23" s="98" t="s">
        <v>395</v>
      </c>
      <c r="L23" s="98"/>
    </row>
    <row r="24" spans="2:12">
      <c r="B24" s="93"/>
      <c r="C24" s="99" t="s">
        <v>77</v>
      </c>
      <c r="D24" s="151"/>
      <c r="E24" s="100">
        <v>10000</v>
      </c>
      <c r="F24" s="97">
        <f t="shared" si="1"/>
        <v>0</v>
      </c>
      <c r="G24" s="165"/>
      <c r="H24" s="101" t="s">
        <v>1001</v>
      </c>
      <c r="I24" s="101" t="str">
        <f>VLOOKUP(H24,Presupuesto!$B$11:$C$565,2,0)</f>
        <v>EQUIPO DE TRANSPORTE TRACCION Y ELEVACION</v>
      </c>
      <c r="J24" s="98" t="str">
        <f t="shared" si="0"/>
        <v>Posgrado</v>
      </c>
      <c r="K24" s="98" t="s">
        <v>403</v>
      </c>
      <c r="L24" s="98"/>
    </row>
    <row r="25" spans="2:12">
      <c r="C25" s="99" t="s">
        <v>78</v>
      </c>
      <c r="D25" s="151"/>
      <c r="E25" s="100">
        <v>10000</v>
      </c>
      <c r="F25" s="97">
        <f t="shared" si="1"/>
        <v>0</v>
      </c>
      <c r="G25" s="165"/>
      <c r="H25" s="101" t="s">
        <v>1047</v>
      </c>
      <c r="I25" s="101" t="str">
        <f>VLOOKUP(H25,Presupuesto!$B$11:$C$565,2,0)</f>
        <v>APLICACIONES INFORMATICAS</v>
      </c>
      <c r="J25" s="98" t="str">
        <f t="shared" si="0"/>
        <v>Posgrado</v>
      </c>
      <c r="K25" s="98" t="s">
        <v>399</v>
      </c>
      <c r="L25" s="98"/>
    </row>
    <row r="26" spans="2:12">
      <c r="C26" s="109" t="s">
        <v>79</v>
      </c>
      <c r="D26" s="151"/>
      <c r="E26" s="100">
        <v>2000</v>
      </c>
      <c r="F26" s="97">
        <f t="shared" si="1"/>
        <v>0</v>
      </c>
      <c r="G26" s="165"/>
      <c r="H26" s="110" t="s">
        <v>1015</v>
      </c>
      <c r="I26" s="110" t="str">
        <f>VLOOKUP(H26,Presupuesto!$B$11:$C$565,2,0)</f>
        <v>EQUIPO DE COMPUTACION</v>
      </c>
      <c r="J26" s="98" t="str">
        <f t="shared" si="0"/>
        <v>Posgrado</v>
      </c>
      <c r="K26" s="98" t="s">
        <v>395</v>
      </c>
      <c r="L26" s="98"/>
    </row>
    <row r="27" spans="2:12">
      <c r="C27" s="109" t="s">
        <v>1465</v>
      </c>
      <c r="D27" s="151"/>
      <c r="E27" s="100">
        <v>1500</v>
      </c>
      <c r="F27" s="97">
        <f t="shared" si="1"/>
        <v>0</v>
      </c>
      <c r="G27" s="165"/>
      <c r="H27" s="110" t="s">
        <v>947</v>
      </c>
      <c r="I27" s="110" t="str">
        <f>VLOOKUP(H27,Presupuesto!$B$11:$C$565,2,0)</f>
        <v>UTILES Y MATERIALES ELECTRICOS</v>
      </c>
      <c r="J27" s="98" t="str">
        <f t="shared" si="0"/>
        <v>Posgrado</v>
      </c>
      <c r="K27" s="98" t="s">
        <v>395</v>
      </c>
      <c r="L27" s="98"/>
    </row>
    <row r="28" spans="2:12">
      <c r="C28" s="109" t="s">
        <v>80</v>
      </c>
      <c r="D28" s="151"/>
      <c r="E28" s="100">
        <v>1500</v>
      </c>
      <c r="F28" s="97">
        <f t="shared" si="1"/>
        <v>0</v>
      </c>
      <c r="G28" s="165"/>
      <c r="H28" s="110" t="s">
        <v>1015</v>
      </c>
      <c r="I28" s="110" t="str">
        <f>VLOOKUP(H28,Presupuesto!$B$11:$C$565,2,0)</f>
        <v>EQUIPO DE COMPUTACION</v>
      </c>
      <c r="J28" s="98" t="str">
        <f t="shared" si="0"/>
        <v>Posgrado</v>
      </c>
      <c r="K28" s="98" t="s">
        <v>395</v>
      </c>
      <c r="L28" s="98"/>
    </row>
    <row r="29" spans="2:12">
      <c r="C29" s="109" t="s">
        <v>81</v>
      </c>
      <c r="D29" s="151"/>
      <c r="E29" s="100">
        <v>500</v>
      </c>
      <c r="F29" s="97">
        <f t="shared" si="1"/>
        <v>0</v>
      </c>
      <c r="G29" s="165"/>
      <c r="H29" s="110" t="s">
        <v>956</v>
      </c>
      <c r="I29" s="110" t="str">
        <f>VLOOKUP(H29,Presupuesto!$B$11:$C$565,2,0)</f>
        <v>OTROS RESPUESTOS Y ACCESORIOS MENORES</v>
      </c>
      <c r="J29" s="98" t="str">
        <f t="shared" si="0"/>
        <v>Posgrado</v>
      </c>
      <c r="K29" s="98" t="s">
        <v>395</v>
      </c>
      <c r="L29" s="98"/>
    </row>
    <row r="30" spans="2:12" ht="15.75" thickBot="1">
      <c r="B30" s="93"/>
      <c r="C30" s="102" t="s">
        <v>82</v>
      </c>
      <c r="D30" s="159"/>
      <c r="E30" s="104">
        <v>20</v>
      </c>
      <c r="F30" s="105">
        <f t="shared" si="1"/>
        <v>0</v>
      </c>
      <c r="G30" s="162"/>
      <c r="H30" s="106" t="s">
        <v>956</v>
      </c>
      <c r="I30" s="106" t="str">
        <f>VLOOKUP(H30,Presupuesto!$B$11:$C$565,2,0)</f>
        <v>OTROS RESPUESTOS Y ACCESORIOS MENORES</v>
      </c>
      <c r="J30" s="106" t="str">
        <f>$J$17</f>
        <v>Posgrado</v>
      </c>
      <c r="K30" s="124" t="s">
        <v>394</v>
      </c>
      <c r="L30" s="124"/>
    </row>
    <row r="31" spans="2:12">
      <c r="B31" s="93"/>
      <c r="F31" s="93"/>
      <c r="G31" s="76"/>
      <c r="H31" s="76"/>
      <c r="I31" s="76"/>
    </row>
    <row r="32" spans="2:12" ht="15.75" thickBot="1"/>
    <row r="33" spans="3:12" ht="15.75" thickBot="1">
      <c r="C33" s="29" t="s">
        <v>43</v>
      </c>
      <c r="D33" s="108">
        <f>SUM(F40:F53)</f>
        <v>0</v>
      </c>
      <c r="F33" s="70"/>
      <c r="G33" s="79"/>
      <c r="H33" s="70"/>
      <c r="I33" s="70"/>
    </row>
    <row r="34" spans="3:12">
      <c r="C34" s="70"/>
      <c r="D34" s="31"/>
      <c r="E34" s="93"/>
      <c r="F34" s="93"/>
      <c r="G34" s="93"/>
      <c r="H34" s="76"/>
      <c r="I34" s="76"/>
      <c r="J34" s="76"/>
      <c r="K34" s="112"/>
    </row>
    <row r="35" spans="3:12">
      <c r="C35" s="70"/>
      <c r="D35" s="31"/>
      <c r="E35" s="93"/>
      <c r="F35" s="93"/>
      <c r="G35" s="93"/>
      <c r="H35" s="76"/>
      <c r="I35" s="76"/>
      <c r="J35" s="76"/>
      <c r="K35" s="112"/>
    </row>
    <row r="36" spans="3:12" ht="15.75">
      <c r="C36" s="202" t="s">
        <v>392</v>
      </c>
      <c r="D36" s="351"/>
      <c r="E36" s="93"/>
      <c r="F36" s="93"/>
      <c r="G36" s="93"/>
      <c r="H36" s="76"/>
      <c r="I36" s="76"/>
      <c r="J36" s="76"/>
      <c r="K36" s="112"/>
    </row>
    <row r="37" spans="3:12" ht="18.75">
      <c r="C37" s="208" t="e">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#N/A</v>
      </c>
      <c r="D37" s="31"/>
      <c r="E37" s="93"/>
      <c r="F37" s="93"/>
      <c r="G37" s="93"/>
      <c r="H37" s="76"/>
      <c r="I37" s="76"/>
      <c r="J37" s="76"/>
      <c r="K37" s="112"/>
    </row>
    <row r="38" spans="3:12">
      <c r="F38" s="93"/>
      <c r="G38" s="76"/>
      <c r="H38" s="76"/>
      <c r="I38" s="76"/>
    </row>
    <row r="39" spans="3:12" ht="30.75" thickBot="1">
      <c r="C39" s="149" t="s">
        <v>44</v>
      </c>
      <c r="D39" s="149" t="s">
        <v>55</v>
      </c>
      <c r="E39" s="149" t="s">
        <v>57</v>
      </c>
      <c r="F39" s="150" t="s">
        <v>27</v>
      </c>
      <c r="G39" s="150" t="s">
        <v>131</v>
      </c>
      <c r="H39" s="149" t="s">
        <v>46</v>
      </c>
      <c r="I39" s="149" t="s">
        <v>132</v>
      </c>
      <c r="J39" s="149" t="s">
        <v>410</v>
      </c>
      <c r="K39" s="149" t="s">
        <v>411</v>
      </c>
      <c r="L39" s="149" t="s">
        <v>464</v>
      </c>
    </row>
    <row r="40" spans="3:12" ht="15.75" thickBot="1">
      <c r="C40" s="299" t="s">
        <v>1340</v>
      </c>
      <c r="D40" s="158"/>
      <c r="E40" s="96">
        <f>HLOOKUP($C40,$CB$2:$CE$3,2,0)</f>
        <v>15000</v>
      </c>
      <c r="F40" s="97">
        <f>D40*E40</f>
        <v>0</v>
      </c>
      <c r="G40" s="165"/>
      <c r="H40" s="98" t="s">
        <v>1015</v>
      </c>
      <c r="I40" s="98" t="str">
        <f>VLOOKUP(H40,Presupuesto!$B$11:$C$565,2,0)</f>
        <v>EQUIPO DE COMPUTACION</v>
      </c>
      <c r="J40" s="216" t="s">
        <v>1449</v>
      </c>
      <c r="K40" s="98" t="s">
        <v>394</v>
      </c>
      <c r="L40" s="98"/>
    </row>
    <row r="41" spans="3:12">
      <c r="C41" s="299" t="s">
        <v>1338</v>
      </c>
      <c r="D41" s="151"/>
      <c r="E41" s="96">
        <f>HLOOKUP($C41,$CB$2:$CE$3,2,0)</f>
        <v>35000</v>
      </c>
      <c r="F41" s="97">
        <f>D41*E41</f>
        <v>0</v>
      </c>
      <c r="G41" s="165"/>
      <c r="H41" s="101" t="s">
        <v>1015</v>
      </c>
      <c r="I41" s="101" t="str">
        <f>VLOOKUP(H41,Presupuesto!$B$11:$C$565,2,0)</f>
        <v>EQUIPO DE COMPUTACION</v>
      </c>
      <c r="J41" s="98" t="str">
        <f>$J$40</f>
        <v>Posgrado</v>
      </c>
      <c r="K41" s="98" t="s">
        <v>412</v>
      </c>
      <c r="L41" s="98"/>
    </row>
    <row r="42" spans="3:12">
      <c r="C42" s="99" t="s">
        <v>73</v>
      </c>
      <c r="D42" s="151"/>
      <c r="E42" s="100">
        <v>4000</v>
      </c>
      <c r="F42" s="97">
        <f t="shared" ref="F42:F53" si="2">D42*E42</f>
        <v>0</v>
      </c>
      <c r="G42" s="165"/>
      <c r="H42" s="101" t="s">
        <v>987</v>
      </c>
      <c r="I42" s="101" t="str">
        <f>VLOOKUP(H42,Presupuesto!$B$11:$C$565,2,0)</f>
        <v>EQUIPOS VARIOS DE OFICINA</v>
      </c>
      <c r="J42" s="98" t="str">
        <f t="shared" ref="J42:J53" si="3">$J$40</f>
        <v>Posgrado</v>
      </c>
      <c r="K42" s="98" t="s">
        <v>395</v>
      </c>
      <c r="L42" s="98"/>
    </row>
    <row r="43" spans="3:12">
      <c r="C43" s="99" t="s">
        <v>74</v>
      </c>
      <c r="D43" s="151"/>
      <c r="E43" s="100">
        <v>8000</v>
      </c>
      <c r="F43" s="97">
        <f t="shared" si="2"/>
        <v>0</v>
      </c>
      <c r="G43" s="165"/>
      <c r="H43" s="101" t="s">
        <v>1015</v>
      </c>
      <c r="I43" s="101" t="str">
        <f>VLOOKUP(H43,Presupuesto!$B$11:$C$565,2,0)</f>
        <v>EQUIPO DE COMPUTACION</v>
      </c>
      <c r="J43" s="98" t="str">
        <f t="shared" si="3"/>
        <v>Posgrado</v>
      </c>
      <c r="K43" s="98" t="s">
        <v>395</v>
      </c>
      <c r="L43" s="98"/>
    </row>
    <row r="44" spans="3:12">
      <c r="C44" s="99" t="s">
        <v>75</v>
      </c>
      <c r="D44" s="151"/>
      <c r="E44" s="100">
        <v>5000</v>
      </c>
      <c r="F44" s="97">
        <f t="shared" si="2"/>
        <v>0</v>
      </c>
      <c r="G44" s="165"/>
      <c r="H44" s="101" t="s">
        <v>1015</v>
      </c>
      <c r="I44" s="101" t="str">
        <f>VLOOKUP(H44,Presupuesto!$B$11:$C$565,2,0)</f>
        <v>EQUIPO DE COMPUTACION</v>
      </c>
      <c r="J44" s="98" t="str">
        <f t="shared" si="3"/>
        <v>Posgrado</v>
      </c>
      <c r="K44" s="98" t="s">
        <v>395</v>
      </c>
      <c r="L44" s="98"/>
    </row>
    <row r="45" spans="3:12">
      <c r="C45" s="99" t="s">
        <v>35</v>
      </c>
      <c r="D45" s="151"/>
      <c r="E45" s="100">
        <v>13000</v>
      </c>
      <c r="F45" s="97">
        <f t="shared" si="2"/>
        <v>0</v>
      </c>
      <c r="G45" s="165"/>
      <c r="H45" s="101" t="s">
        <v>1001</v>
      </c>
      <c r="I45" s="101" t="str">
        <f>VLOOKUP(H45,Presupuesto!$B$11:$C$565,2,0)</f>
        <v>EQUIPO DE TRANSPORTE TRACCION Y ELEVACION</v>
      </c>
      <c r="J45" s="98" t="str">
        <f t="shared" si="3"/>
        <v>Posgrado</v>
      </c>
      <c r="K45" s="98" t="s">
        <v>395</v>
      </c>
      <c r="L45" s="98"/>
    </row>
    <row r="46" spans="3:12">
      <c r="C46" s="99" t="s">
        <v>76</v>
      </c>
      <c r="D46" s="151"/>
      <c r="E46" s="100">
        <v>15000</v>
      </c>
      <c r="F46" s="97">
        <f t="shared" si="2"/>
        <v>0</v>
      </c>
      <c r="G46" s="165"/>
      <c r="H46" s="101" t="s">
        <v>1001</v>
      </c>
      <c r="I46" s="101" t="str">
        <f>VLOOKUP(H46,Presupuesto!$B$11:$C$565,2,0)</f>
        <v>EQUIPO DE TRANSPORTE TRACCION Y ELEVACION</v>
      </c>
      <c r="J46" s="98" t="str">
        <f t="shared" si="3"/>
        <v>Posgrado</v>
      </c>
      <c r="K46" s="98" t="s">
        <v>395</v>
      </c>
      <c r="L46" s="98"/>
    </row>
    <row r="47" spans="3:12">
      <c r="C47" s="99" t="s">
        <v>77</v>
      </c>
      <c r="D47" s="151"/>
      <c r="E47" s="100">
        <v>10000</v>
      </c>
      <c r="F47" s="97">
        <f t="shared" si="2"/>
        <v>0</v>
      </c>
      <c r="G47" s="165"/>
      <c r="H47" s="101" t="s">
        <v>1001</v>
      </c>
      <c r="I47" s="101" t="str">
        <f>VLOOKUP(H47,Presupuesto!$B$11:$C$565,2,0)</f>
        <v>EQUIPO DE TRANSPORTE TRACCION Y ELEVACION</v>
      </c>
      <c r="J47" s="98" t="str">
        <f t="shared" si="3"/>
        <v>Posgrado</v>
      </c>
      <c r="K47" s="98" t="s">
        <v>403</v>
      </c>
      <c r="L47" s="98"/>
    </row>
    <row r="48" spans="3:12">
      <c r="C48" s="99" t="s">
        <v>78</v>
      </c>
      <c r="D48" s="151"/>
      <c r="E48" s="100">
        <v>10000</v>
      </c>
      <c r="F48" s="97">
        <f t="shared" si="2"/>
        <v>0</v>
      </c>
      <c r="G48" s="165"/>
      <c r="H48" s="101" t="s">
        <v>1047</v>
      </c>
      <c r="I48" s="101" t="str">
        <f>VLOOKUP(H48,Presupuesto!$B$11:$C$565,2,0)</f>
        <v>APLICACIONES INFORMATICAS</v>
      </c>
      <c r="J48" s="98" t="str">
        <f t="shared" si="3"/>
        <v>Posgrado</v>
      </c>
      <c r="K48" s="98" t="s">
        <v>399</v>
      </c>
      <c r="L48" s="98"/>
    </row>
    <row r="49" spans="3:12">
      <c r="C49" s="109" t="s">
        <v>79</v>
      </c>
      <c r="D49" s="151"/>
      <c r="E49" s="100">
        <v>2000</v>
      </c>
      <c r="F49" s="97">
        <f t="shared" si="2"/>
        <v>0</v>
      </c>
      <c r="G49" s="165"/>
      <c r="H49" s="110" t="s">
        <v>1015</v>
      </c>
      <c r="I49" s="110" t="str">
        <f>VLOOKUP(H49,Presupuesto!$B$11:$C$565,2,0)</f>
        <v>EQUIPO DE COMPUTACION</v>
      </c>
      <c r="J49" s="98" t="str">
        <f t="shared" si="3"/>
        <v>Posgrado</v>
      </c>
      <c r="K49" s="98" t="s">
        <v>395</v>
      </c>
      <c r="L49" s="98"/>
    </row>
    <row r="50" spans="3:12">
      <c r="C50" s="109" t="s">
        <v>1465</v>
      </c>
      <c r="D50" s="151"/>
      <c r="E50" s="100">
        <v>1500</v>
      </c>
      <c r="F50" s="97">
        <f t="shared" si="2"/>
        <v>0</v>
      </c>
      <c r="G50" s="165"/>
      <c r="H50" s="110" t="s">
        <v>947</v>
      </c>
      <c r="I50" s="110" t="str">
        <f>VLOOKUP(H50,Presupuesto!$B$11:$C$565,2,0)</f>
        <v>UTILES Y MATERIALES ELECTRICOS</v>
      </c>
      <c r="J50" s="98" t="str">
        <f t="shared" si="3"/>
        <v>Posgrado</v>
      </c>
      <c r="K50" s="98" t="s">
        <v>395</v>
      </c>
      <c r="L50" s="98"/>
    </row>
    <row r="51" spans="3:12">
      <c r="C51" s="109" t="s">
        <v>80</v>
      </c>
      <c r="D51" s="151"/>
      <c r="E51" s="100">
        <v>1500</v>
      </c>
      <c r="F51" s="97">
        <f t="shared" si="2"/>
        <v>0</v>
      </c>
      <c r="G51" s="165"/>
      <c r="H51" s="110" t="s">
        <v>1015</v>
      </c>
      <c r="I51" s="110" t="str">
        <f>VLOOKUP(H51,Presupuesto!$B$11:$C$565,2,0)</f>
        <v>EQUIPO DE COMPUTACION</v>
      </c>
      <c r="J51" s="98" t="str">
        <f t="shared" si="3"/>
        <v>Posgrado</v>
      </c>
      <c r="K51" s="98" t="s">
        <v>395</v>
      </c>
      <c r="L51" s="98"/>
    </row>
    <row r="52" spans="3:12">
      <c r="C52" s="109" t="s">
        <v>81</v>
      </c>
      <c r="D52" s="151"/>
      <c r="E52" s="100">
        <v>500</v>
      </c>
      <c r="F52" s="97">
        <f t="shared" si="2"/>
        <v>0</v>
      </c>
      <c r="G52" s="165"/>
      <c r="H52" s="110" t="s">
        <v>956</v>
      </c>
      <c r="I52" s="110" t="str">
        <f>VLOOKUP(H52,Presupuesto!$B$11:$C$565,2,0)</f>
        <v>OTROS RESPUESTOS Y ACCESORIOS MENORES</v>
      </c>
      <c r="J52" s="98" t="str">
        <f t="shared" si="3"/>
        <v>Posgrado</v>
      </c>
      <c r="K52" s="98" t="s">
        <v>395</v>
      </c>
      <c r="L52" s="98"/>
    </row>
    <row r="53" spans="3:12" ht="15.75" thickBot="1">
      <c r="C53" s="102" t="s">
        <v>82</v>
      </c>
      <c r="D53" s="159"/>
      <c r="E53" s="104">
        <v>20</v>
      </c>
      <c r="F53" s="105">
        <f t="shared" si="2"/>
        <v>0</v>
      </c>
      <c r="G53" s="162"/>
      <c r="H53" s="106" t="s">
        <v>956</v>
      </c>
      <c r="I53" s="106" t="str">
        <f>VLOOKUP(H53,Presupuesto!$B$11:$C$565,2,0)</f>
        <v>OTROS RESPUESTOS Y ACCESORIOS MENORES</v>
      </c>
      <c r="J53" s="106" t="str">
        <f t="shared" si="3"/>
        <v>Posgrado</v>
      </c>
      <c r="K53" s="124" t="s">
        <v>394</v>
      </c>
      <c r="L53" s="124"/>
    </row>
    <row r="55" spans="3:12" ht="15.75" thickBot="1"/>
    <row r="56" spans="3:12" ht="15.75" thickBot="1">
      <c r="C56" s="29" t="s">
        <v>43</v>
      </c>
      <c r="D56" s="108">
        <f>SUM(F63:F76)</f>
        <v>0</v>
      </c>
      <c r="F56" s="70"/>
      <c r="G56" s="79"/>
      <c r="H56" s="70"/>
      <c r="I56" s="70"/>
    </row>
    <row r="57" spans="3:12">
      <c r="C57" s="70"/>
      <c r="D57" s="31"/>
      <c r="E57" s="93"/>
      <c r="F57" s="93"/>
      <c r="G57" s="93"/>
      <c r="H57" s="76"/>
      <c r="I57" s="76"/>
      <c r="J57" s="76"/>
      <c r="K57" s="112"/>
    </row>
    <row r="58" spans="3:12">
      <c r="C58" s="70"/>
      <c r="D58" s="31"/>
      <c r="E58" s="93"/>
      <c r="F58" s="93"/>
      <c r="G58" s="93"/>
      <c r="H58" s="76"/>
      <c r="I58" s="76"/>
      <c r="J58" s="76"/>
      <c r="K58" s="112"/>
    </row>
    <row r="59" spans="3:12" ht="15.75">
      <c r="C59" s="202" t="s">
        <v>392</v>
      </c>
      <c r="D59" s="351"/>
      <c r="E59" s="93"/>
      <c r="F59" s="93"/>
      <c r="G59" s="93"/>
      <c r="H59" s="76"/>
      <c r="I59" s="76"/>
      <c r="J59" s="76"/>
      <c r="K59" s="112"/>
    </row>
    <row r="60" spans="3:12" ht="18.75">
      <c r="C60" s="208"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3"/>
      <c r="F60" s="93"/>
      <c r="G60" s="93"/>
      <c r="H60" s="76"/>
      <c r="I60" s="76"/>
      <c r="J60" s="76"/>
      <c r="K60" s="112"/>
    </row>
    <row r="61" spans="3:12">
      <c r="F61" s="93"/>
      <c r="G61" s="76"/>
      <c r="H61" s="76"/>
      <c r="I61" s="76"/>
    </row>
    <row r="62" spans="3:12" ht="30.75" thickBot="1">
      <c r="C62" s="149" t="s">
        <v>44</v>
      </c>
      <c r="D62" s="149" t="s">
        <v>55</v>
      </c>
      <c r="E62" s="149" t="s">
        <v>57</v>
      </c>
      <c r="F62" s="150" t="s">
        <v>27</v>
      </c>
      <c r="G62" s="150" t="s">
        <v>131</v>
      </c>
      <c r="H62" s="149" t="s">
        <v>46</v>
      </c>
      <c r="I62" s="149" t="s">
        <v>132</v>
      </c>
      <c r="J62" s="149" t="s">
        <v>410</v>
      </c>
      <c r="K62" s="149" t="s">
        <v>411</v>
      </c>
      <c r="L62" s="149" t="s">
        <v>464</v>
      </c>
    </row>
    <row r="63" spans="3:12" ht="15.75" thickBot="1">
      <c r="C63" s="299" t="s">
        <v>1340</v>
      </c>
      <c r="D63" s="158"/>
      <c r="E63" s="96">
        <f>HLOOKUP($C63,$CB$2:$CE$3,2,0)</f>
        <v>15000</v>
      </c>
      <c r="F63" s="97">
        <f>D63*E63</f>
        <v>0</v>
      </c>
      <c r="G63" s="165"/>
      <c r="H63" s="98" t="s">
        <v>1015</v>
      </c>
      <c r="I63" s="98" t="str">
        <f>VLOOKUP(H63,Presupuesto!$B$11:$C$565,2,0)</f>
        <v>EQUIPO DE COMPUTACION</v>
      </c>
      <c r="J63" s="216" t="s">
        <v>1449</v>
      </c>
      <c r="K63" s="98" t="s">
        <v>394</v>
      </c>
      <c r="L63" s="98"/>
    </row>
    <row r="64" spans="3:12">
      <c r="C64" s="299" t="s">
        <v>1338</v>
      </c>
      <c r="D64" s="151"/>
      <c r="E64" s="96">
        <f>HLOOKUP($C64,$CB$2:$CE$3,2,0)</f>
        <v>35000</v>
      </c>
      <c r="F64" s="97">
        <f>D64*E64</f>
        <v>0</v>
      </c>
      <c r="G64" s="165"/>
      <c r="H64" s="101" t="s">
        <v>1015</v>
      </c>
      <c r="I64" s="101" t="str">
        <f>VLOOKUP(H64,Presupuesto!$B$11:$C$565,2,0)</f>
        <v>EQUIPO DE COMPUTACION</v>
      </c>
      <c r="J64" s="98" t="str">
        <f>$J$63</f>
        <v>Posgrado</v>
      </c>
      <c r="K64" s="98" t="s">
        <v>412</v>
      </c>
      <c r="L64" s="98"/>
    </row>
    <row r="65" spans="3:12">
      <c r="C65" s="99" t="s">
        <v>73</v>
      </c>
      <c r="D65" s="151"/>
      <c r="E65" s="100">
        <v>4000</v>
      </c>
      <c r="F65" s="97">
        <f t="shared" ref="F65:F76" si="4">D65*E65</f>
        <v>0</v>
      </c>
      <c r="G65" s="165"/>
      <c r="H65" s="101" t="s">
        <v>987</v>
      </c>
      <c r="I65" s="101" t="str">
        <f>VLOOKUP(H65,Presupuesto!$B$11:$C$565,2,0)</f>
        <v>EQUIPOS VARIOS DE OFICINA</v>
      </c>
      <c r="J65" s="98" t="str">
        <f t="shared" ref="J65:J76" si="5">$J$63</f>
        <v>Posgrado</v>
      </c>
      <c r="K65" s="98" t="s">
        <v>395</v>
      </c>
      <c r="L65" s="98"/>
    </row>
    <row r="66" spans="3:12">
      <c r="C66" s="99" t="s">
        <v>74</v>
      </c>
      <c r="D66" s="151"/>
      <c r="E66" s="100">
        <v>8000</v>
      </c>
      <c r="F66" s="97">
        <f t="shared" si="4"/>
        <v>0</v>
      </c>
      <c r="G66" s="165"/>
      <c r="H66" s="101" t="s">
        <v>1015</v>
      </c>
      <c r="I66" s="101" t="str">
        <f>VLOOKUP(H66,Presupuesto!$B$11:$C$565,2,0)</f>
        <v>EQUIPO DE COMPUTACION</v>
      </c>
      <c r="J66" s="98" t="str">
        <f t="shared" si="5"/>
        <v>Posgrado</v>
      </c>
      <c r="K66" s="98" t="s">
        <v>395</v>
      </c>
      <c r="L66" s="98"/>
    </row>
    <row r="67" spans="3:12">
      <c r="C67" s="99" t="s">
        <v>75</v>
      </c>
      <c r="D67" s="151"/>
      <c r="E67" s="100">
        <v>5000</v>
      </c>
      <c r="F67" s="97">
        <f t="shared" si="4"/>
        <v>0</v>
      </c>
      <c r="G67" s="165"/>
      <c r="H67" s="101" t="s">
        <v>1015</v>
      </c>
      <c r="I67" s="101" t="str">
        <f>VLOOKUP(H67,Presupuesto!$B$11:$C$565,2,0)</f>
        <v>EQUIPO DE COMPUTACION</v>
      </c>
      <c r="J67" s="98" t="str">
        <f t="shared" si="5"/>
        <v>Posgrado</v>
      </c>
      <c r="K67" s="98" t="s">
        <v>395</v>
      </c>
      <c r="L67" s="98"/>
    </row>
    <row r="68" spans="3:12">
      <c r="C68" s="99" t="s">
        <v>35</v>
      </c>
      <c r="D68" s="151"/>
      <c r="E68" s="100">
        <v>13000</v>
      </c>
      <c r="F68" s="97">
        <f t="shared" si="4"/>
        <v>0</v>
      </c>
      <c r="G68" s="165"/>
      <c r="H68" s="101" t="s">
        <v>1001</v>
      </c>
      <c r="I68" s="101" t="str">
        <f>VLOOKUP(H68,Presupuesto!$B$11:$C$565,2,0)</f>
        <v>EQUIPO DE TRANSPORTE TRACCION Y ELEVACION</v>
      </c>
      <c r="J68" s="98" t="str">
        <f t="shared" si="5"/>
        <v>Posgrado</v>
      </c>
      <c r="K68" s="98" t="s">
        <v>395</v>
      </c>
      <c r="L68" s="98"/>
    </row>
    <row r="69" spans="3:12">
      <c r="C69" s="99" t="s">
        <v>76</v>
      </c>
      <c r="D69" s="151"/>
      <c r="E69" s="100">
        <v>15000</v>
      </c>
      <c r="F69" s="97">
        <f t="shared" si="4"/>
        <v>0</v>
      </c>
      <c r="G69" s="165"/>
      <c r="H69" s="101" t="s">
        <v>1001</v>
      </c>
      <c r="I69" s="101" t="str">
        <f>VLOOKUP(H69,Presupuesto!$B$11:$C$565,2,0)</f>
        <v>EQUIPO DE TRANSPORTE TRACCION Y ELEVACION</v>
      </c>
      <c r="J69" s="98" t="str">
        <f t="shared" si="5"/>
        <v>Posgrado</v>
      </c>
      <c r="K69" s="98" t="s">
        <v>395</v>
      </c>
      <c r="L69" s="98"/>
    </row>
    <row r="70" spans="3:12">
      <c r="C70" s="99" t="s">
        <v>77</v>
      </c>
      <c r="D70" s="151"/>
      <c r="E70" s="100">
        <v>10000</v>
      </c>
      <c r="F70" s="97">
        <f t="shared" si="4"/>
        <v>0</v>
      </c>
      <c r="G70" s="165"/>
      <c r="H70" s="101" t="s">
        <v>1001</v>
      </c>
      <c r="I70" s="101" t="str">
        <f>VLOOKUP(H70,Presupuesto!$B$11:$C$565,2,0)</f>
        <v>EQUIPO DE TRANSPORTE TRACCION Y ELEVACION</v>
      </c>
      <c r="J70" s="98" t="str">
        <f t="shared" si="5"/>
        <v>Posgrado</v>
      </c>
      <c r="K70" s="98" t="s">
        <v>403</v>
      </c>
      <c r="L70" s="98"/>
    </row>
    <row r="71" spans="3:12">
      <c r="C71" s="99" t="s">
        <v>78</v>
      </c>
      <c r="D71" s="151"/>
      <c r="E71" s="100">
        <v>10000</v>
      </c>
      <c r="F71" s="97">
        <f t="shared" si="4"/>
        <v>0</v>
      </c>
      <c r="G71" s="165"/>
      <c r="H71" s="101" t="s">
        <v>1047</v>
      </c>
      <c r="I71" s="101" t="str">
        <f>VLOOKUP(H71,Presupuesto!$B$11:$C$565,2,0)</f>
        <v>APLICACIONES INFORMATICAS</v>
      </c>
      <c r="J71" s="98" t="str">
        <f t="shared" si="5"/>
        <v>Posgrado</v>
      </c>
      <c r="K71" s="98" t="s">
        <v>399</v>
      </c>
      <c r="L71" s="98"/>
    </row>
    <row r="72" spans="3:12">
      <c r="C72" s="109" t="s">
        <v>79</v>
      </c>
      <c r="D72" s="151"/>
      <c r="E72" s="100">
        <v>2000</v>
      </c>
      <c r="F72" s="97">
        <f t="shared" si="4"/>
        <v>0</v>
      </c>
      <c r="G72" s="165"/>
      <c r="H72" s="110" t="s">
        <v>1015</v>
      </c>
      <c r="I72" s="110" t="str">
        <f>VLOOKUP(H72,Presupuesto!$B$11:$C$565,2,0)</f>
        <v>EQUIPO DE COMPUTACION</v>
      </c>
      <c r="J72" s="98" t="str">
        <f t="shared" si="5"/>
        <v>Posgrado</v>
      </c>
      <c r="K72" s="98" t="s">
        <v>395</v>
      </c>
      <c r="L72" s="98"/>
    </row>
    <row r="73" spans="3:12">
      <c r="C73" s="109" t="s">
        <v>1465</v>
      </c>
      <c r="D73" s="151"/>
      <c r="E73" s="100">
        <v>1500</v>
      </c>
      <c r="F73" s="97">
        <f t="shared" si="4"/>
        <v>0</v>
      </c>
      <c r="G73" s="165"/>
      <c r="H73" s="110" t="s">
        <v>947</v>
      </c>
      <c r="I73" s="110" t="str">
        <f>VLOOKUP(H73,Presupuesto!$B$11:$C$565,2,0)</f>
        <v>UTILES Y MATERIALES ELECTRICOS</v>
      </c>
      <c r="J73" s="98" t="str">
        <f t="shared" si="5"/>
        <v>Posgrado</v>
      </c>
      <c r="K73" s="98" t="s">
        <v>395</v>
      </c>
      <c r="L73" s="98"/>
    </row>
    <row r="74" spans="3:12">
      <c r="C74" s="109" t="s">
        <v>80</v>
      </c>
      <c r="D74" s="151"/>
      <c r="E74" s="100">
        <v>1500</v>
      </c>
      <c r="F74" s="97">
        <f t="shared" si="4"/>
        <v>0</v>
      </c>
      <c r="G74" s="165"/>
      <c r="H74" s="110" t="s">
        <v>1015</v>
      </c>
      <c r="I74" s="110" t="str">
        <f>VLOOKUP(H74,Presupuesto!$B$11:$C$565,2,0)</f>
        <v>EQUIPO DE COMPUTACION</v>
      </c>
      <c r="J74" s="98" t="str">
        <f t="shared" si="5"/>
        <v>Posgrado</v>
      </c>
      <c r="K74" s="98" t="s">
        <v>395</v>
      </c>
      <c r="L74" s="98"/>
    </row>
    <row r="75" spans="3:12">
      <c r="C75" s="109" t="s">
        <v>81</v>
      </c>
      <c r="D75" s="151"/>
      <c r="E75" s="100">
        <v>500</v>
      </c>
      <c r="F75" s="97">
        <f t="shared" si="4"/>
        <v>0</v>
      </c>
      <c r="G75" s="165"/>
      <c r="H75" s="110" t="s">
        <v>956</v>
      </c>
      <c r="I75" s="110" t="str">
        <f>VLOOKUP(H75,Presupuesto!$B$11:$C$565,2,0)</f>
        <v>OTROS RESPUESTOS Y ACCESORIOS MENORES</v>
      </c>
      <c r="J75" s="98" t="str">
        <f t="shared" si="5"/>
        <v>Posgrado</v>
      </c>
      <c r="K75" s="98" t="s">
        <v>395</v>
      </c>
      <c r="L75" s="98"/>
    </row>
    <row r="76" spans="3:12" ht="15.75" thickBot="1">
      <c r="C76" s="102" t="s">
        <v>82</v>
      </c>
      <c r="D76" s="159"/>
      <c r="E76" s="104">
        <v>20</v>
      </c>
      <c r="F76" s="105">
        <f t="shared" si="4"/>
        <v>0</v>
      </c>
      <c r="G76" s="162"/>
      <c r="H76" s="106" t="s">
        <v>956</v>
      </c>
      <c r="I76" s="106" t="str">
        <f>VLOOKUP(H76,Presupuesto!$B$11:$C$565,2,0)</f>
        <v>OTROS RESPUESTOS Y ACCESORIOS MENORES</v>
      </c>
      <c r="J76" s="106" t="str">
        <f t="shared" si="5"/>
        <v>Posgrado</v>
      </c>
      <c r="K76" s="124" t="s">
        <v>394</v>
      </c>
      <c r="L76" s="124"/>
    </row>
    <row r="77" spans="3:12">
      <c r="F77" s="93"/>
      <c r="G77" s="76"/>
      <c r="H77" s="76"/>
      <c r="I77" s="76"/>
    </row>
    <row r="78" spans="3:12" ht="15.75" thickBot="1"/>
    <row r="79" spans="3:12" ht="15.75" thickBot="1">
      <c r="C79" s="29" t="s">
        <v>43</v>
      </c>
      <c r="D79" s="108">
        <f>SUM(F86:F99)</f>
        <v>0</v>
      </c>
      <c r="F79" s="70"/>
      <c r="G79" s="79"/>
      <c r="H79" s="70"/>
      <c r="I79" s="70"/>
    </row>
    <row r="80" spans="3:12">
      <c r="C80" s="70"/>
      <c r="D80" s="31"/>
      <c r="E80" s="93"/>
      <c r="F80" s="93"/>
      <c r="G80" s="93"/>
      <c r="H80" s="76"/>
      <c r="I80" s="76"/>
      <c r="J80" s="76"/>
      <c r="K80" s="112"/>
    </row>
    <row r="81" spans="3:12">
      <c r="C81" s="70"/>
      <c r="D81" s="31"/>
      <c r="E81" s="93"/>
      <c r="F81" s="93"/>
      <c r="G81" s="93"/>
      <c r="H81" s="76"/>
      <c r="I81" s="76"/>
      <c r="J81" s="76"/>
      <c r="K81" s="112"/>
    </row>
    <row r="82" spans="3:12" ht="15.75">
      <c r="C82" s="202" t="s">
        <v>392</v>
      </c>
      <c r="D82" s="351"/>
      <c r="E82" s="93"/>
      <c r="F82" s="93"/>
      <c r="G82" s="93"/>
      <c r="H82" s="76"/>
      <c r="I82" s="76"/>
      <c r="J82" s="76"/>
      <c r="K82" s="112"/>
    </row>
    <row r="83" spans="3:12" ht="18.75">
      <c r="C83" s="208"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3"/>
      <c r="F83" s="93"/>
      <c r="G83" s="93"/>
      <c r="H83" s="76"/>
      <c r="I83" s="76"/>
      <c r="J83" s="76"/>
      <c r="K83" s="112"/>
    </row>
    <row r="84" spans="3:12">
      <c r="F84" s="93"/>
      <c r="G84" s="76"/>
      <c r="H84" s="76"/>
      <c r="I84" s="76"/>
    </row>
    <row r="85" spans="3:12" ht="30.75" thickBot="1">
      <c r="C85" s="149" t="s">
        <v>44</v>
      </c>
      <c r="D85" s="149" t="s">
        <v>55</v>
      </c>
      <c r="E85" s="149" t="s">
        <v>57</v>
      </c>
      <c r="F85" s="150" t="s">
        <v>27</v>
      </c>
      <c r="G85" s="150" t="s">
        <v>131</v>
      </c>
      <c r="H85" s="149" t="s">
        <v>46</v>
      </c>
      <c r="I85" s="149" t="s">
        <v>132</v>
      </c>
      <c r="J85" s="149" t="s">
        <v>410</v>
      </c>
      <c r="K85" s="149" t="s">
        <v>411</v>
      </c>
      <c r="L85" s="149" t="s">
        <v>464</v>
      </c>
    </row>
    <row r="86" spans="3:12" ht="15.75" thickBot="1">
      <c r="C86" s="299" t="s">
        <v>1340</v>
      </c>
      <c r="D86" s="158"/>
      <c r="E86" s="96">
        <f>HLOOKUP($C86,$CB$2:$CE$3,2,0)</f>
        <v>15000</v>
      </c>
      <c r="F86" s="97">
        <f>D86*E86</f>
        <v>0</v>
      </c>
      <c r="G86" s="165"/>
      <c r="H86" s="98" t="s">
        <v>1015</v>
      </c>
      <c r="I86" s="98" t="str">
        <f>VLOOKUP(H86,Presupuesto!$B$11:$C$565,2,0)</f>
        <v>EQUIPO DE COMPUTACION</v>
      </c>
      <c r="J86" s="216" t="s">
        <v>1449</v>
      </c>
      <c r="K86" s="98" t="s">
        <v>394</v>
      </c>
      <c r="L86" s="98"/>
    </row>
    <row r="87" spans="3:12">
      <c r="C87" s="299" t="s">
        <v>1338</v>
      </c>
      <c r="D87" s="151"/>
      <c r="E87" s="96">
        <f>HLOOKUP($C87,$CB$2:$CE$3,2,0)</f>
        <v>35000</v>
      </c>
      <c r="F87" s="97">
        <f>D87*E87</f>
        <v>0</v>
      </c>
      <c r="G87" s="165"/>
      <c r="H87" s="101" t="s">
        <v>1015</v>
      </c>
      <c r="I87" s="101" t="str">
        <f>VLOOKUP(H87,Presupuesto!$B$11:$C$565,2,0)</f>
        <v>EQUIPO DE COMPUTACION</v>
      </c>
      <c r="J87" s="98" t="str">
        <f>$J$86</f>
        <v>Posgrado</v>
      </c>
      <c r="K87" s="98" t="s">
        <v>412</v>
      </c>
      <c r="L87" s="98"/>
    </row>
    <row r="88" spans="3:12">
      <c r="C88" s="99" t="s">
        <v>73</v>
      </c>
      <c r="D88" s="151"/>
      <c r="E88" s="100">
        <v>4000</v>
      </c>
      <c r="F88" s="97">
        <f t="shared" ref="F88:F99" si="6">D88*E88</f>
        <v>0</v>
      </c>
      <c r="G88" s="165"/>
      <c r="H88" s="101" t="s">
        <v>987</v>
      </c>
      <c r="I88" s="101" t="str">
        <f>VLOOKUP(H88,Presupuesto!$B$11:$C$565,2,0)</f>
        <v>EQUIPOS VARIOS DE OFICINA</v>
      </c>
      <c r="J88" s="98" t="str">
        <f t="shared" ref="J88:J99" si="7">$J$86</f>
        <v>Posgrado</v>
      </c>
      <c r="K88" s="98" t="s">
        <v>395</v>
      </c>
      <c r="L88" s="98"/>
    </row>
    <row r="89" spans="3:12">
      <c r="C89" s="99" t="s">
        <v>74</v>
      </c>
      <c r="D89" s="151"/>
      <c r="E89" s="100">
        <v>8000</v>
      </c>
      <c r="F89" s="97">
        <f t="shared" si="6"/>
        <v>0</v>
      </c>
      <c r="G89" s="165"/>
      <c r="H89" s="101" t="s">
        <v>1015</v>
      </c>
      <c r="I89" s="101" t="str">
        <f>VLOOKUP(H89,Presupuesto!$B$11:$C$565,2,0)</f>
        <v>EQUIPO DE COMPUTACION</v>
      </c>
      <c r="J89" s="98" t="str">
        <f t="shared" si="7"/>
        <v>Posgrado</v>
      </c>
      <c r="K89" s="98" t="s">
        <v>395</v>
      </c>
      <c r="L89" s="98"/>
    </row>
    <row r="90" spans="3:12">
      <c r="C90" s="99" t="s">
        <v>75</v>
      </c>
      <c r="D90" s="151"/>
      <c r="E90" s="100">
        <v>5000</v>
      </c>
      <c r="F90" s="97">
        <f t="shared" si="6"/>
        <v>0</v>
      </c>
      <c r="G90" s="165"/>
      <c r="H90" s="101" t="s">
        <v>1015</v>
      </c>
      <c r="I90" s="101" t="str">
        <f>VLOOKUP(H90,Presupuesto!$B$11:$C$565,2,0)</f>
        <v>EQUIPO DE COMPUTACION</v>
      </c>
      <c r="J90" s="98" t="str">
        <f t="shared" si="7"/>
        <v>Posgrado</v>
      </c>
      <c r="K90" s="98" t="s">
        <v>395</v>
      </c>
      <c r="L90" s="98"/>
    </row>
    <row r="91" spans="3:12">
      <c r="C91" s="99" t="s">
        <v>35</v>
      </c>
      <c r="D91" s="151"/>
      <c r="E91" s="100">
        <v>13000</v>
      </c>
      <c r="F91" s="97">
        <f t="shared" si="6"/>
        <v>0</v>
      </c>
      <c r="G91" s="165"/>
      <c r="H91" s="101" t="s">
        <v>1001</v>
      </c>
      <c r="I91" s="101" t="str">
        <f>VLOOKUP(H91,Presupuesto!$B$11:$C$565,2,0)</f>
        <v>EQUIPO DE TRANSPORTE TRACCION Y ELEVACION</v>
      </c>
      <c r="J91" s="98" t="str">
        <f t="shared" si="7"/>
        <v>Posgrado</v>
      </c>
      <c r="K91" s="98" t="s">
        <v>395</v>
      </c>
      <c r="L91" s="98"/>
    </row>
    <row r="92" spans="3:12">
      <c r="C92" s="99" t="s">
        <v>76</v>
      </c>
      <c r="D92" s="151"/>
      <c r="E92" s="100">
        <v>15000</v>
      </c>
      <c r="F92" s="97">
        <f t="shared" si="6"/>
        <v>0</v>
      </c>
      <c r="G92" s="165"/>
      <c r="H92" s="101" t="s">
        <v>1001</v>
      </c>
      <c r="I92" s="101" t="str">
        <f>VLOOKUP(H92,Presupuesto!$B$11:$C$565,2,0)</f>
        <v>EQUIPO DE TRANSPORTE TRACCION Y ELEVACION</v>
      </c>
      <c r="J92" s="98" t="str">
        <f t="shared" si="7"/>
        <v>Posgrado</v>
      </c>
      <c r="K92" s="98" t="s">
        <v>395</v>
      </c>
      <c r="L92" s="98"/>
    </row>
    <row r="93" spans="3:12">
      <c r="C93" s="99" t="s">
        <v>77</v>
      </c>
      <c r="D93" s="151"/>
      <c r="E93" s="100">
        <v>10000</v>
      </c>
      <c r="F93" s="97">
        <f t="shared" si="6"/>
        <v>0</v>
      </c>
      <c r="G93" s="165"/>
      <c r="H93" s="101" t="s">
        <v>1001</v>
      </c>
      <c r="I93" s="101" t="str">
        <f>VLOOKUP(H93,Presupuesto!$B$11:$C$565,2,0)</f>
        <v>EQUIPO DE TRANSPORTE TRACCION Y ELEVACION</v>
      </c>
      <c r="J93" s="98" t="str">
        <f t="shared" si="7"/>
        <v>Posgrado</v>
      </c>
      <c r="K93" s="98" t="s">
        <v>403</v>
      </c>
      <c r="L93" s="98"/>
    </row>
    <row r="94" spans="3:12">
      <c r="C94" s="99" t="s">
        <v>78</v>
      </c>
      <c r="D94" s="151"/>
      <c r="E94" s="100">
        <v>10000</v>
      </c>
      <c r="F94" s="97">
        <f t="shared" si="6"/>
        <v>0</v>
      </c>
      <c r="G94" s="165"/>
      <c r="H94" s="101" t="s">
        <v>1047</v>
      </c>
      <c r="I94" s="101" t="str">
        <f>VLOOKUP(H94,Presupuesto!$B$11:$C$565,2,0)</f>
        <v>APLICACIONES INFORMATICAS</v>
      </c>
      <c r="J94" s="98" t="str">
        <f t="shared" si="7"/>
        <v>Posgrado</v>
      </c>
      <c r="K94" s="98" t="s">
        <v>399</v>
      </c>
      <c r="L94" s="98"/>
    </row>
    <row r="95" spans="3:12">
      <c r="C95" s="109" t="s">
        <v>79</v>
      </c>
      <c r="D95" s="151"/>
      <c r="E95" s="100">
        <v>2000</v>
      </c>
      <c r="F95" s="97">
        <f t="shared" si="6"/>
        <v>0</v>
      </c>
      <c r="G95" s="165"/>
      <c r="H95" s="110" t="s">
        <v>1015</v>
      </c>
      <c r="I95" s="110" t="str">
        <f>VLOOKUP(H95,Presupuesto!$B$11:$C$565,2,0)</f>
        <v>EQUIPO DE COMPUTACION</v>
      </c>
      <c r="J95" s="98" t="str">
        <f t="shared" si="7"/>
        <v>Posgrado</v>
      </c>
      <c r="K95" s="98" t="s">
        <v>395</v>
      </c>
      <c r="L95" s="98"/>
    </row>
    <row r="96" spans="3:12">
      <c r="C96" s="109" t="s">
        <v>1465</v>
      </c>
      <c r="D96" s="151"/>
      <c r="E96" s="100">
        <v>1500</v>
      </c>
      <c r="F96" s="97">
        <f t="shared" si="6"/>
        <v>0</v>
      </c>
      <c r="G96" s="165"/>
      <c r="H96" s="110" t="s">
        <v>947</v>
      </c>
      <c r="I96" s="110" t="str">
        <f>VLOOKUP(H96,Presupuesto!$B$11:$C$565,2,0)</f>
        <v>UTILES Y MATERIALES ELECTRICOS</v>
      </c>
      <c r="J96" s="98" t="str">
        <f t="shared" si="7"/>
        <v>Posgrado</v>
      </c>
      <c r="K96" s="98" t="s">
        <v>395</v>
      </c>
      <c r="L96" s="98"/>
    </row>
    <row r="97" spans="3:12">
      <c r="C97" s="109" t="s">
        <v>80</v>
      </c>
      <c r="D97" s="151"/>
      <c r="E97" s="100">
        <v>1500</v>
      </c>
      <c r="F97" s="97">
        <f t="shared" si="6"/>
        <v>0</v>
      </c>
      <c r="G97" s="165"/>
      <c r="H97" s="110" t="s">
        <v>1015</v>
      </c>
      <c r="I97" s="110" t="str">
        <f>VLOOKUP(H97,Presupuesto!$B$11:$C$565,2,0)</f>
        <v>EQUIPO DE COMPUTACION</v>
      </c>
      <c r="J97" s="98" t="str">
        <f t="shared" si="7"/>
        <v>Posgrado</v>
      </c>
      <c r="K97" s="98" t="s">
        <v>395</v>
      </c>
      <c r="L97" s="98"/>
    </row>
    <row r="98" spans="3:12">
      <c r="C98" s="109" t="s">
        <v>81</v>
      </c>
      <c r="D98" s="151"/>
      <c r="E98" s="100">
        <v>500</v>
      </c>
      <c r="F98" s="97">
        <f t="shared" si="6"/>
        <v>0</v>
      </c>
      <c r="G98" s="165"/>
      <c r="H98" s="110" t="s">
        <v>956</v>
      </c>
      <c r="I98" s="110" t="str">
        <f>VLOOKUP(H98,Presupuesto!$B$11:$C$565,2,0)</f>
        <v>OTROS RESPUESTOS Y ACCESORIOS MENORES</v>
      </c>
      <c r="J98" s="98" t="str">
        <f t="shared" si="7"/>
        <v>Posgrado</v>
      </c>
      <c r="K98" s="98" t="s">
        <v>395</v>
      </c>
      <c r="L98" s="98"/>
    </row>
    <row r="99" spans="3:12" ht="15.75" thickBot="1">
      <c r="C99" s="102" t="s">
        <v>82</v>
      </c>
      <c r="D99" s="159"/>
      <c r="E99" s="104">
        <v>20</v>
      </c>
      <c r="F99" s="105">
        <f t="shared" si="6"/>
        <v>0</v>
      </c>
      <c r="G99" s="162"/>
      <c r="H99" s="106" t="s">
        <v>956</v>
      </c>
      <c r="I99" s="106" t="str">
        <f>VLOOKUP(H99,Presupuesto!$B$11:$C$565,2,0)</f>
        <v>OTROS RESPUESTOS Y ACCESORIOS MENORES</v>
      </c>
      <c r="J99" s="106" t="str">
        <f t="shared" si="7"/>
        <v>Posgrado</v>
      </c>
      <c r="K99" s="124" t="s">
        <v>394</v>
      </c>
      <c r="L99" s="124"/>
    </row>
    <row r="101" spans="3:12" ht="15.75" thickBot="1"/>
    <row r="102" spans="3:12" ht="15.75" thickBot="1">
      <c r="C102" s="29" t="s">
        <v>43</v>
      </c>
      <c r="D102" s="108">
        <f>SUM(F109:F122)</f>
        <v>0</v>
      </c>
      <c r="F102" s="70"/>
      <c r="G102" s="79"/>
      <c r="H102" s="70"/>
      <c r="I102" s="70"/>
    </row>
    <row r="103" spans="3:12">
      <c r="C103" s="70"/>
      <c r="D103" s="31"/>
      <c r="E103" s="93"/>
      <c r="F103" s="93"/>
      <c r="G103" s="93"/>
      <c r="H103" s="76"/>
      <c r="I103" s="76"/>
      <c r="J103" s="76"/>
      <c r="K103" s="112"/>
    </row>
    <row r="104" spans="3:12">
      <c r="C104" s="70"/>
      <c r="D104" s="31"/>
      <c r="E104" s="93"/>
      <c r="F104" s="93"/>
      <c r="G104" s="93"/>
      <c r="H104" s="76"/>
      <c r="I104" s="76"/>
      <c r="J104" s="76"/>
      <c r="K104" s="112"/>
    </row>
    <row r="105" spans="3:12" ht="15.75">
      <c r="C105" s="202" t="s">
        <v>392</v>
      </c>
      <c r="D105" s="351"/>
      <c r="E105" s="93"/>
      <c r="F105" s="93"/>
      <c r="G105" s="93"/>
      <c r="H105" s="76"/>
      <c r="I105" s="76"/>
      <c r="J105" s="76"/>
      <c r="K105" s="112"/>
    </row>
    <row r="106" spans="3:12" ht="18.75">
      <c r="C106" s="208"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3"/>
      <c r="F106" s="93"/>
      <c r="G106" s="93"/>
      <c r="H106" s="76"/>
      <c r="I106" s="76"/>
      <c r="J106" s="76"/>
      <c r="K106" s="112"/>
    </row>
    <row r="107" spans="3:12">
      <c r="F107" s="93"/>
      <c r="G107" s="76"/>
      <c r="H107" s="76"/>
      <c r="I107" s="76"/>
    </row>
    <row r="108" spans="3:12" ht="30.75" thickBot="1">
      <c r="C108" s="149" t="s">
        <v>44</v>
      </c>
      <c r="D108" s="149" t="s">
        <v>55</v>
      </c>
      <c r="E108" s="149" t="s">
        <v>57</v>
      </c>
      <c r="F108" s="150" t="s">
        <v>27</v>
      </c>
      <c r="G108" s="150" t="s">
        <v>131</v>
      </c>
      <c r="H108" s="149" t="s">
        <v>46</v>
      </c>
      <c r="I108" s="149" t="s">
        <v>132</v>
      </c>
      <c r="J108" s="149" t="s">
        <v>410</v>
      </c>
      <c r="K108" s="149" t="s">
        <v>411</v>
      </c>
      <c r="L108" s="149" t="s">
        <v>464</v>
      </c>
    </row>
    <row r="109" spans="3:12" ht="15.75" thickBot="1">
      <c r="C109" s="299" t="s">
        <v>1340</v>
      </c>
      <c r="D109" s="158"/>
      <c r="E109" s="96">
        <f>HLOOKUP($C109,$CB$2:$CE$3,2,0)</f>
        <v>15000</v>
      </c>
      <c r="F109" s="97">
        <f>D109*E109</f>
        <v>0</v>
      </c>
      <c r="G109" s="165"/>
      <c r="H109" s="98" t="s">
        <v>1015</v>
      </c>
      <c r="I109" s="98" t="str">
        <f>VLOOKUP(H109,Presupuesto!$B$11:$C$565,2,0)</f>
        <v>EQUIPO DE COMPUTACION</v>
      </c>
      <c r="J109" s="216" t="s">
        <v>1504</v>
      </c>
      <c r="K109" s="98" t="s">
        <v>394</v>
      </c>
      <c r="L109" s="98"/>
    </row>
    <row r="110" spans="3:12">
      <c r="C110" s="299" t="s">
        <v>1338</v>
      </c>
      <c r="D110" s="151"/>
      <c r="E110" s="96">
        <f>HLOOKUP($C110,$CB$2:$CE$3,2,0)</f>
        <v>35000</v>
      </c>
      <c r="F110" s="97">
        <f>D110*E110</f>
        <v>0</v>
      </c>
      <c r="G110" s="165"/>
      <c r="H110" s="101" t="s">
        <v>1015</v>
      </c>
      <c r="I110" s="101" t="str">
        <f>VLOOKUP(H110,Presupuesto!$B$11:$C$565,2,0)</f>
        <v>EQUIPO DE COMPUTACION</v>
      </c>
      <c r="J110" s="98" t="str">
        <f>$J$109</f>
        <v>Gestión Tecnologías de Información y Comunicación</v>
      </c>
      <c r="K110" s="98" t="s">
        <v>412</v>
      </c>
      <c r="L110" s="98"/>
    </row>
    <row r="111" spans="3:12">
      <c r="C111" s="99" t="s">
        <v>73</v>
      </c>
      <c r="D111" s="151"/>
      <c r="E111" s="100">
        <v>4000</v>
      </c>
      <c r="F111" s="97">
        <f t="shared" ref="F111:F122" si="8">D111*E111</f>
        <v>0</v>
      </c>
      <c r="G111" s="165"/>
      <c r="H111" s="101" t="s">
        <v>987</v>
      </c>
      <c r="I111" s="101" t="str">
        <f>VLOOKUP(H111,Presupuesto!$B$11:$C$565,2,0)</f>
        <v>EQUIPOS VARIOS DE OFICINA</v>
      </c>
      <c r="J111" s="98" t="str">
        <f t="shared" ref="J111:J122" si="9">$J$109</f>
        <v>Gestión Tecnologías de Información y Comunicación</v>
      </c>
      <c r="K111" s="98" t="s">
        <v>395</v>
      </c>
      <c r="L111" s="98"/>
    </row>
    <row r="112" spans="3:12">
      <c r="C112" s="99" t="s">
        <v>74</v>
      </c>
      <c r="D112" s="151"/>
      <c r="E112" s="100">
        <v>8000</v>
      </c>
      <c r="F112" s="97">
        <f t="shared" si="8"/>
        <v>0</v>
      </c>
      <c r="G112" s="165"/>
      <c r="H112" s="101" t="s">
        <v>1015</v>
      </c>
      <c r="I112" s="101" t="str">
        <f>VLOOKUP(H112,Presupuesto!$B$11:$C$565,2,0)</f>
        <v>EQUIPO DE COMPUTACION</v>
      </c>
      <c r="J112" s="98" t="str">
        <f t="shared" si="9"/>
        <v>Gestión Tecnologías de Información y Comunicación</v>
      </c>
      <c r="K112" s="98" t="s">
        <v>395</v>
      </c>
      <c r="L112" s="98"/>
    </row>
    <row r="113" spans="3:12">
      <c r="C113" s="99" t="s">
        <v>75</v>
      </c>
      <c r="D113" s="151"/>
      <c r="E113" s="100">
        <v>5000</v>
      </c>
      <c r="F113" s="97">
        <f t="shared" si="8"/>
        <v>0</v>
      </c>
      <c r="G113" s="165"/>
      <c r="H113" s="101" t="s">
        <v>1015</v>
      </c>
      <c r="I113" s="101" t="str">
        <f>VLOOKUP(H113,Presupuesto!$B$11:$C$565,2,0)</f>
        <v>EQUIPO DE COMPUTACION</v>
      </c>
      <c r="J113" s="98" t="str">
        <f t="shared" si="9"/>
        <v>Gestión Tecnologías de Información y Comunicación</v>
      </c>
      <c r="K113" s="98" t="s">
        <v>395</v>
      </c>
      <c r="L113" s="98"/>
    </row>
    <row r="114" spans="3:12">
      <c r="C114" s="99" t="s">
        <v>35</v>
      </c>
      <c r="D114" s="151"/>
      <c r="E114" s="100">
        <v>13000</v>
      </c>
      <c r="F114" s="97">
        <f t="shared" si="8"/>
        <v>0</v>
      </c>
      <c r="G114" s="165"/>
      <c r="H114" s="101" t="s">
        <v>1001</v>
      </c>
      <c r="I114" s="101" t="str">
        <f>VLOOKUP(H114,Presupuesto!$B$11:$C$565,2,0)</f>
        <v>EQUIPO DE TRANSPORTE TRACCION Y ELEVACION</v>
      </c>
      <c r="J114" s="98" t="str">
        <f t="shared" si="9"/>
        <v>Gestión Tecnologías de Información y Comunicación</v>
      </c>
      <c r="K114" s="98" t="s">
        <v>395</v>
      </c>
      <c r="L114" s="98"/>
    </row>
    <row r="115" spans="3:12">
      <c r="C115" s="99" t="s">
        <v>76</v>
      </c>
      <c r="D115" s="151"/>
      <c r="E115" s="100">
        <v>15000</v>
      </c>
      <c r="F115" s="97">
        <f t="shared" si="8"/>
        <v>0</v>
      </c>
      <c r="G115" s="165"/>
      <c r="H115" s="101" t="s">
        <v>1001</v>
      </c>
      <c r="I115" s="101" t="str">
        <f>VLOOKUP(H115,Presupuesto!$B$11:$C$565,2,0)</f>
        <v>EQUIPO DE TRANSPORTE TRACCION Y ELEVACION</v>
      </c>
      <c r="J115" s="98" t="str">
        <f t="shared" si="9"/>
        <v>Gestión Tecnologías de Información y Comunicación</v>
      </c>
      <c r="K115" s="98" t="s">
        <v>395</v>
      </c>
      <c r="L115" s="98"/>
    </row>
    <row r="116" spans="3:12">
      <c r="C116" s="99" t="s">
        <v>77</v>
      </c>
      <c r="D116" s="151"/>
      <c r="E116" s="100">
        <v>10000</v>
      </c>
      <c r="F116" s="97">
        <f t="shared" si="8"/>
        <v>0</v>
      </c>
      <c r="G116" s="165"/>
      <c r="H116" s="101" t="s">
        <v>1001</v>
      </c>
      <c r="I116" s="101" t="str">
        <f>VLOOKUP(H116,Presupuesto!$B$11:$C$565,2,0)</f>
        <v>EQUIPO DE TRANSPORTE TRACCION Y ELEVACION</v>
      </c>
      <c r="J116" s="98" t="str">
        <f t="shared" si="9"/>
        <v>Gestión Tecnologías de Información y Comunicación</v>
      </c>
      <c r="K116" s="98" t="s">
        <v>403</v>
      </c>
      <c r="L116" s="98"/>
    </row>
    <row r="117" spans="3:12">
      <c r="C117" s="99" t="s">
        <v>78</v>
      </c>
      <c r="D117" s="151"/>
      <c r="E117" s="100">
        <v>10000</v>
      </c>
      <c r="F117" s="97">
        <f t="shared" si="8"/>
        <v>0</v>
      </c>
      <c r="G117" s="165"/>
      <c r="H117" s="101" t="s">
        <v>1047</v>
      </c>
      <c r="I117" s="101" t="str">
        <f>VLOOKUP(H117,Presupuesto!$B$11:$C$565,2,0)</f>
        <v>APLICACIONES INFORMATICAS</v>
      </c>
      <c r="J117" s="98" t="str">
        <f t="shared" si="9"/>
        <v>Gestión Tecnologías de Información y Comunicación</v>
      </c>
      <c r="K117" s="98" t="s">
        <v>399</v>
      </c>
      <c r="L117" s="98"/>
    </row>
    <row r="118" spans="3:12">
      <c r="C118" s="109" t="s">
        <v>79</v>
      </c>
      <c r="D118" s="151"/>
      <c r="E118" s="100">
        <v>2000</v>
      </c>
      <c r="F118" s="97">
        <f t="shared" si="8"/>
        <v>0</v>
      </c>
      <c r="G118" s="165"/>
      <c r="H118" s="110" t="s">
        <v>1015</v>
      </c>
      <c r="I118" s="110" t="str">
        <f>VLOOKUP(H118,Presupuesto!$B$11:$C$565,2,0)</f>
        <v>EQUIPO DE COMPUTACION</v>
      </c>
      <c r="J118" s="98" t="str">
        <f t="shared" si="9"/>
        <v>Gestión Tecnologías de Información y Comunicación</v>
      </c>
      <c r="K118" s="98" t="s">
        <v>395</v>
      </c>
      <c r="L118" s="98"/>
    </row>
    <row r="119" spans="3:12">
      <c r="C119" s="109" t="s">
        <v>1465</v>
      </c>
      <c r="D119" s="151"/>
      <c r="E119" s="100">
        <v>1500</v>
      </c>
      <c r="F119" s="97">
        <f t="shared" si="8"/>
        <v>0</v>
      </c>
      <c r="G119" s="165"/>
      <c r="H119" s="110" t="s">
        <v>947</v>
      </c>
      <c r="I119" s="110" t="str">
        <f>VLOOKUP(H119,Presupuesto!$B$11:$C$565,2,0)</f>
        <v>UTILES Y MATERIALES ELECTRICOS</v>
      </c>
      <c r="J119" s="98" t="str">
        <f t="shared" si="9"/>
        <v>Gestión Tecnologías de Información y Comunicación</v>
      </c>
      <c r="K119" s="98" t="s">
        <v>395</v>
      </c>
      <c r="L119" s="98"/>
    </row>
    <row r="120" spans="3:12">
      <c r="C120" s="109" t="s">
        <v>80</v>
      </c>
      <c r="D120" s="151"/>
      <c r="E120" s="100">
        <v>1500</v>
      </c>
      <c r="F120" s="97">
        <f t="shared" si="8"/>
        <v>0</v>
      </c>
      <c r="G120" s="165"/>
      <c r="H120" s="110" t="s">
        <v>1015</v>
      </c>
      <c r="I120" s="110" t="str">
        <f>VLOOKUP(H120,Presupuesto!$B$11:$C$565,2,0)</f>
        <v>EQUIPO DE COMPUTACION</v>
      </c>
      <c r="J120" s="98" t="str">
        <f t="shared" si="9"/>
        <v>Gestión Tecnologías de Información y Comunicación</v>
      </c>
      <c r="K120" s="98" t="s">
        <v>395</v>
      </c>
      <c r="L120" s="98"/>
    </row>
    <row r="121" spans="3:12">
      <c r="C121" s="109" t="s">
        <v>81</v>
      </c>
      <c r="D121" s="151"/>
      <c r="E121" s="100">
        <v>500</v>
      </c>
      <c r="F121" s="97">
        <f t="shared" si="8"/>
        <v>0</v>
      </c>
      <c r="G121" s="165"/>
      <c r="H121" s="110" t="s">
        <v>956</v>
      </c>
      <c r="I121" s="110" t="str">
        <f>VLOOKUP(H121,Presupuesto!$B$11:$C$565,2,0)</f>
        <v>OTROS RESPUESTOS Y ACCESORIOS MENORES</v>
      </c>
      <c r="J121" s="98" t="str">
        <f t="shared" si="9"/>
        <v>Gestión Tecnologías de Información y Comunicación</v>
      </c>
      <c r="K121" s="98" t="s">
        <v>395</v>
      </c>
      <c r="L121" s="98"/>
    </row>
    <row r="122" spans="3:12" ht="15.75" thickBot="1">
      <c r="C122" s="102" t="s">
        <v>82</v>
      </c>
      <c r="D122" s="159"/>
      <c r="E122" s="104">
        <v>20</v>
      </c>
      <c r="F122" s="105">
        <f t="shared" si="8"/>
        <v>0</v>
      </c>
      <c r="G122" s="162"/>
      <c r="H122" s="106" t="s">
        <v>956</v>
      </c>
      <c r="I122" s="106" t="str">
        <f>VLOOKUP(H122,Presupuesto!$B$11:$C$565,2,0)</f>
        <v>OTROS RESPUESTOS Y ACCESORIOS MENORES</v>
      </c>
      <c r="J122" s="106" t="str">
        <f t="shared" si="9"/>
        <v>Gestión Tecnologías de Información y Comunicación</v>
      </c>
      <c r="K122" s="124" t="s">
        <v>394</v>
      </c>
      <c r="L122" s="124"/>
    </row>
    <row r="123" spans="3:12">
      <c r="F123" s="93"/>
      <c r="G123" s="76"/>
      <c r="H123" s="76"/>
      <c r="I123" s="76"/>
    </row>
    <row r="124" spans="3:12" ht="15.75" thickBot="1"/>
    <row r="125" spans="3:12" ht="15.75" thickBot="1">
      <c r="C125" s="29" t="s">
        <v>43</v>
      </c>
      <c r="D125" s="108">
        <f>SUM(F132:F145)</f>
        <v>0</v>
      </c>
      <c r="F125" s="70"/>
      <c r="G125" s="79"/>
      <c r="H125" s="70"/>
      <c r="I125" s="70"/>
    </row>
    <row r="126" spans="3:12">
      <c r="C126" s="70"/>
      <c r="D126" s="31"/>
      <c r="E126" s="93"/>
      <c r="F126" s="93"/>
      <c r="G126" s="93"/>
      <c r="H126" s="76"/>
      <c r="I126" s="76"/>
      <c r="J126" s="76"/>
      <c r="K126" s="112"/>
    </row>
    <row r="127" spans="3:12">
      <c r="C127" s="70"/>
      <c r="D127" s="31"/>
      <c r="E127" s="93"/>
      <c r="F127" s="93"/>
      <c r="G127" s="93"/>
      <c r="H127" s="76"/>
      <c r="I127" s="76"/>
      <c r="J127" s="76"/>
      <c r="K127" s="112"/>
    </row>
    <row r="128" spans="3:12" ht="15.75">
      <c r="C128" s="202" t="s">
        <v>392</v>
      </c>
      <c r="D128" s="351"/>
      <c r="E128" s="93"/>
      <c r="F128" s="93"/>
      <c r="G128" s="93"/>
      <c r="H128" s="76"/>
      <c r="I128" s="76"/>
      <c r="J128" s="76"/>
      <c r="K128" s="112"/>
    </row>
    <row r="129" spans="3:12" ht="18.75">
      <c r="C129" s="208"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3"/>
      <c r="F129" s="93"/>
      <c r="G129" s="93"/>
      <c r="H129" s="76"/>
      <c r="I129" s="76"/>
      <c r="J129" s="76"/>
      <c r="K129" s="112"/>
    </row>
    <row r="130" spans="3:12">
      <c r="F130" s="93"/>
      <c r="G130" s="76"/>
      <c r="H130" s="76"/>
      <c r="I130" s="76"/>
    </row>
    <row r="131" spans="3:12" ht="30.75" thickBot="1">
      <c r="C131" s="149" t="s">
        <v>44</v>
      </c>
      <c r="D131" s="149" t="s">
        <v>55</v>
      </c>
      <c r="E131" s="149" t="s">
        <v>57</v>
      </c>
      <c r="F131" s="150" t="s">
        <v>27</v>
      </c>
      <c r="G131" s="150" t="s">
        <v>131</v>
      </c>
      <c r="H131" s="149" t="s">
        <v>46</v>
      </c>
      <c r="I131" s="149" t="s">
        <v>132</v>
      </c>
      <c r="J131" s="149" t="s">
        <v>410</v>
      </c>
      <c r="K131" s="149" t="s">
        <v>411</v>
      </c>
      <c r="L131" s="149" t="s">
        <v>464</v>
      </c>
    </row>
    <row r="132" spans="3:12" ht="15.75" thickBot="1">
      <c r="C132" s="299" t="s">
        <v>1340</v>
      </c>
      <c r="D132" s="158"/>
      <c r="E132" s="96">
        <f>HLOOKUP($C132,$CB$2:$CE$3,2,0)</f>
        <v>15000</v>
      </c>
      <c r="F132" s="97">
        <f>D132*E132</f>
        <v>0</v>
      </c>
      <c r="G132" s="165"/>
      <c r="H132" s="98" t="s">
        <v>1015</v>
      </c>
      <c r="I132" s="98" t="str">
        <f>VLOOKUP(H132,Presupuesto!$B$11:$C$565,2,0)</f>
        <v>EQUIPO DE COMPUTACION</v>
      </c>
      <c r="J132" s="216" t="s">
        <v>1449</v>
      </c>
      <c r="K132" s="98" t="s">
        <v>394</v>
      </c>
      <c r="L132" s="98"/>
    </row>
    <row r="133" spans="3:12">
      <c r="C133" s="299" t="s">
        <v>1338</v>
      </c>
      <c r="D133" s="151"/>
      <c r="E133" s="96">
        <f>HLOOKUP($C133,$CB$2:$CE$3,2,0)</f>
        <v>35000</v>
      </c>
      <c r="F133" s="97">
        <f>D133*E133</f>
        <v>0</v>
      </c>
      <c r="G133" s="165"/>
      <c r="H133" s="101" t="s">
        <v>1015</v>
      </c>
      <c r="I133" s="101" t="str">
        <f>VLOOKUP(H133,Presupuesto!$B$11:$C$565,2,0)</f>
        <v>EQUIPO DE COMPUTACION</v>
      </c>
      <c r="J133" s="98" t="str">
        <f>$J$132</f>
        <v>Posgrado</v>
      </c>
      <c r="K133" s="98" t="s">
        <v>412</v>
      </c>
      <c r="L133" s="98"/>
    </row>
    <row r="134" spans="3:12">
      <c r="C134" s="99" t="s">
        <v>73</v>
      </c>
      <c r="D134" s="151"/>
      <c r="E134" s="100">
        <v>4000</v>
      </c>
      <c r="F134" s="97">
        <f t="shared" ref="F134:F145" si="10">D134*E134</f>
        <v>0</v>
      </c>
      <c r="G134" s="165"/>
      <c r="H134" s="101" t="s">
        <v>987</v>
      </c>
      <c r="I134" s="101" t="str">
        <f>VLOOKUP(H134,Presupuesto!$B$11:$C$565,2,0)</f>
        <v>EQUIPOS VARIOS DE OFICINA</v>
      </c>
      <c r="J134" s="98" t="str">
        <f t="shared" ref="J134:J144" si="11">$J$132</f>
        <v>Posgrado</v>
      </c>
      <c r="K134" s="98" t="s">
        <v>395</v>
      </c>
      <c r="L134" s="98"/>
    </row>
    <row r="135" spans="3:12">
      <c r="C135" s="99" t="s">
        <v>74</v>
      </c>
      <c r="D135" s="151"/>
      <c r="E135" s="100">
        <v>8000</v>
      </c>
      <c r="F135" s="97">
        <f t="shared" si="10"/>
        <v>0</v>
      </c>
      <c r="G135" s="165"/>
      <c r="H135" s="101" t="s">
        <v>1015</v>
      </c>
      <c r="I135" s="101" t="str">
        <f>VLOOKUP(H135,Presupuesto!$B$11:$C$565,2,0)</f>
        <v>EQUIPO DE COMPUTACION</v>
      </c>
      <c r="J135" s="98" t="str">
        <f t="shared" si="11"/>
        <v>Posgrado</v>
      </c>
      <c r="K135" s="98" t="s">
        <v>395</v>
      </c>
      <c r="L135" s="98"/>
    </row>
    <row r="136" spans="3:12">
      <c r="C136" s="99" t="s">
        <v>75</v>
      </c>
      <c r="D136" s="151"/>
      <c r="E136" s="100">
        <v>5000</v>
      </c>
      <c r="F136" s="97">
        <f t="shared" si="10"/>
        <v>0</v>
      </c>
      <c r="G136" s="165"/>
      <c r="H136" s="101" t="s">
        <v>1015</v>
      </c>
      <c r="I136" s="101" t="str">
        <f>VLOOKUP(H136,Presupuesto!$B$11:$C$565,2,0)</f>
        <v>EQUIPO DE COMPUTACION</v>
      </c>
      <c r="J136" s="98" t="str">
        <f t="shared" si="11"/>
        <v>Posgrado</v>
      </c>
      <c r="K136" s="98" t="s">
        <v>395</v>
      </c>
      <c r="L136" s="98"/>
    </row>
    <row r="137" spans="3:12">
      <c r="C137" s="99" t="s">
        <v>35</v>
      </c>
      <c r="D137" s="151"/>
      <c r="E137" s="100">
        <v>13000</v>
      </c>
      <c r="F137" s="97">
        <f t="shared" si="10"/>
        <v>0</v>
      </c>
      <c r="G137" s="165"/>
      <c r="H137" s="101" t="s">
        <v>1001</v>
      </c>
      <c r="I137" s="101" t="str">
        <f>VLOOKUP(H137,Presupuesto!$B$11:$C$565,2,0)</f>
        <v>EQUIPO DE TRANSPORTE TRACCION Y ELEVACION</v>
      </c>
      <c r="J137" s="98" t="str">
        <f t="shared" si="11"/>
        <v>Posgrado</v>
      </c>
      <c r="K137" s="98" t="s">
        <v>395</v>
      </c>
      <c r="L137" s="98"/>
    </row>
    <row r="138" spans="3:12">
      <c r="C138" s="99" t="s">
        <v>76</v>
      </c>
      <c r="D138" s="151"/>
      <c r="E138" s="100">
        <v>15000</v>
      </c>
      <c r="F138" s="97">
        <f t="shared" si="10"/>
        <v>0</v>
      </c>
      <c r="G138" s="165"/>
      <c r="H138" s="101" t="s">
        <v>1001</v>
      </c>
      <c r="I138" s="101" t="str">
        <f>VLOOKUP(H138,Presupuesto!$B$11:$C$565,2,0)</f>
        <v>EQUIPO DE TRANSPORTE TRACCION Y ELEVACION</v>
      </c>
      <c r="J138" s="98" t="str">
        <f t="shared" si="11"/>
        <v>Posgrado</v>
      </c>
      <c r="K138" s="98" t="s">
        <v>395</v>
      </c>
      <c r="L138" s="98"/>
    </row>
    <row r="139" spans="3:12">
      <c r="C139" s="99" t="s">
        <v>77</v>
      </c>
      <c r="D139" s="151"/>
      <c r="E139" s="100">
        <v>10000</v>
      </c>
      <c r="F139" s="97">
        <f t="shared" si="10"/>
        <v>0</v>
      </c>
      <c r="G139" s="165"/>
      <c r="H139" s="101" t="s">
        <v>1001</v>
      </c>
      <c r="I139" s="101" t="str">
        <f>VLOOKUP(H139,Presupuesto!$B$11:$C$565,2,0)</f>
        <v>EQUIPO DE TRANSPORTE TRACCION Y ELEVACION</v>
      </c>
      <c r="J139" s="98" t="str">
        <f t="shared" si="11"/>
        <v>Posgrado</v>
      </c>
      <c r="K139" s="98" t="s">
        <v>403</v>
      </c>
      <c r="L139" s="98"/>
    </row>
    <row r="140" spans="3:12">
      <c r="C140" s="99" t="s">
        <v>78</v>
      </c>
      <c r="D140" s="151"/>
      <c r="E140" s="100">
        <v>10000</v>
      </c>
      <c r="F140" s="97">
        <f t="shared" si="10"/>
        <v>0</v>
      </c>
      <c r="G140" s="165"/>
      <c r="H140" s="101" t="s">
        <v>1047</v>
      </c>
      <c r="I140" s="101" t="str">
        <f>VLOOKUP(H140,Presupuesto!$B$11:$C$565,2,0)</f>
        <v>APLICACIONES INFORMATICAS</v>
      </c>
      <c r="J140" s="98" t="str">
        <f t="shared" si="11"/>
        <v>Posgrado</v>
      </c>
      <c r="K140" s="98" t="s">
        <v>399</v>
      </c>
      <c r="L140" s="98"/>
    </row>
    <row r="141" spans="3:12">
      <c r="C141" s="109" t="s">
        <v>79</v>
      </c>
      <c r="D141" s="151"/>
      <c r="E141" s="100">
        <v>2000</v>
      </c>
      <c r="F141" s="97">
        <f t="shared" si="10"/>
        <v>0</v>
      </c>
      <c r="G141" s="165"/>
      <c r="H141" s="110" t="s">
        <v>1015</v>
      </c>
      <c r="I141" s="110" t="str">
        <f>VLOOKUP(H141,Presupuesto!$B$11:$C$565,2,0)</f>
        <v>EQUIPO DE COMPUTACION</v>
      </c>
      <c r="J141" s="98" t="str">
        <f t="shared" si="11"/>
        <v>Posgrado</v>
      </c>
      <c r="K141" s="98" t="s">
        <v>395</v>
      </c>
      <c r="L141" s="98"/>
    </row>
    <row r="142" spans="3:12">
      <c r="C142" s="109" t="s">
        <v>1465</v>
      </c>
      <c r="D142" s="151"/>
      <c r="E142" s="100">
        <v>1500</v>
      </c>
      <c r="F142" s="97">
        <f t="shared" si="10"/>
        <v>0</v>
      </c>
      <c r="G142" s="165"/>
      <c r="H142" s="110" t="s">
        <v>947</v>
      </c>
      <c r="I142" s="110" t="str">
        <f>VLOOKUP(H142,Presupuesto!$B$11:$C$565,2,0)</f>
        <v>UTILES Y MATERIALES ELECTRICOS</v>
      </c>
      <c r="J142" s="98" t="str">
        <f t="shared" si="11"/>
        <v>Posgrado</v>
      </c>
      <c r="K142" s="98" t="s">
        <v>395</v>
      </c>
      <c r="L142" s="98"/>
    </row>
    <row r="143" spans="3:12">
      <c r="C143" s="109" t="s">
        <v>80</v>
      </c>
      <c r="D143" s="151"/>
      <c r="E143" s="100">
        <v>1500</v>
      </c>
      <c r="F143" s="97">
        <f t="shared" si="10"/>
        <v>0</v>
      </c>
      <c r="G143" s="165"/>
      <c r="H143" s="110" t="s">
        <v>1015</v>
      </c>
      <c r="I143" s="110" t="str">
        <f>VLOOKUP(H143,Presupuesto!$B$11:$C$565,2,0)</f>
        <v>EQUIPO DE COMPUTACION</v>
      </c>
      <c r="J143" s="98" t="str">
        <f t="shared" si="11"/>
        <v>Posgrado</v>
      </c>
      <c r="K143" s="98" t="s">
        <v>395</v>
      </c>
      <c r="L143" s="98"/>
    </row>
    <row r="144" spans="3:12">
      <c r="C144" s="109" t="s">
        <v>81</v>
      </c>
      <c r="D144" s="151"/>
      <c r="E144" s="100">
        <v>500</v>
      </c>
      <c r="F144" s="97">
        <f t="shared" si="10"/>
        <v>0</v>
      </c>
      <c r="G144" s="165"/>
      <c r="H144" s="110" t="s">
        <v>956</v>
      </c>
      <c r="I144" s="110" t="str">
        <f>VLOOKUP(H144,Presupuesto!$B$11:$C$565,2,0)</f>
        <v>OTROS RESPUESTOS Y ACCESORIOS MENORES</v>
      </c>
      <c r="J144" s="98" t="str">
        <f t="shared" si="11"/>
        <v>Posgrado</v>
      </c>
      <c r="K144" s="98" t="s">
        <v>395</v>
      </c>
      <c r="L144" s="98"/>
    </row>
    <row r="145" spans="3:12" ht="15.75" thickBot="1">
      <c r="C145" s="102" t="s">
        <v>82</v>
      </c>
      <c r="D145" s="159"/>
      <c r="E145" s="104">
        <v>20</v>
      </c>
      <c r="F145" s="105">
        <f t="shared" si="10"/>
        <v>0</v>
      </c>
      <c r="G145" s="162"/>
      <c r="H145" s="106" t="s">
        <v>956</v>
      </c>
      <c r="I145" s="106" t="str">
        <f>VLOOKUP(H145,Presupuesto!$B$11:$C$565,2,0)</f>
        <v>OTROS RESPUESTOS Y ACCESORIOS MENORES</v>
      </c>
      <c r="J145" s="106" t="str">
        <f>$J$132</f>
        <v>Posgrado</v>
      </c>
      <c r="K145" s="124" t="s">
        <v>394</v>
      </c>
      <c r="L145" s="124"/>
    </row>
    <row r="147" spans="3:12" ht="15.75" thickBot="1"/>
    <row r="148" spans="3:12" ht="15.75" thickBot="1">
      <c r="C148" s="29" t="s">
        <v>43</v>
      </c>
      <c r="D148" s="108">
        <f>SUM(F155:F168)</f>
        <v>0</v>
      </c>
      <c r="F148" s="70"/>
      <c r="G148" s="79"/>
      <c r="H148" s="70"/>
      <c r="I148" s="70"/>
    </row>
    <row r="149" spans="3:12">
      <c r="C149" s="70"/>
      <c r="D149" s="31"/>
      <c r="E149" s="93"/>
      <c r="F149" s="93"/>
      <c r="G149" s="93"/>
      <c r="H149" s="76"/>
      <c r="I149" s="76"/>
      <c r="J149" s="76"/>
      <c r="K149" s="112"/>
    </row>
    <row r="150" spans="3:12">
      <c r="C150" s="70"/>
      <c r="D150" s="31"/>
      <c r="E150" s="93"/>
      <c r="F150" s="93"/>
      <c r="G150" s="93"/>
      <c r="H150" s="76"/>
      <c r="I150" s="76"/>
      <c r="J150" s="76"/>
      <c r="K150" s="112"/>
    </row>
    <row r="151" spans="3:12" ht="15.75">
      <c r="C151" s="202" t="s">
        <v>392</v>
      </c>
      <c r="D151" s="351"/>
      <c r="E151" s="93"/>
      <c r="F151" s="93"/>
      <c r="G151" s="93"/>
      <c r="H151" s="76"/>
      <c r="I151" s="76"/>
      <c r="J151" s="76"/>
      <c r="K151" s="112"/>
    </row>
    <row r="152" spans="3:12" ht="18.75">
      <c r="C152" s="208"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3"/>
      <c r="F152" s="93"/>
      <c r="G152" s="93"/>
      <c r="H152" s="76"/>
      <c r="I152" s="76"/>
      <c r="J152" s="76"/>
      <c r="K152" s="112"/>
    </row>
    <row r="153" spans="3:12">
      <c r="F153" s="93"/>
      <c r="G153" s="76"/>
      <c r="H153" s="76"/>
      <c r="I153" s="76"/>
    </row>
    <row r="154" spans="3:12" ht="30.75" thickBot="1">
      <c r="C154" s="149" t="s">
        <v>44</v>
      </c>
      <c r="D154" s="149" t="s">
        <v>55</v>
      </c>
      <c r="E154" s="149" t="s">
        <v>57</v>
      </c>
      <c r="F154" s="150" t="s">
        <v>27</v>
      </c>
      <c r="G154" s="150" t="s">
        <v>131</v>
      </c>
      <c r="H154" s="149" t="s">
        <v>46</v>
      </c>
      <c r="I154" s="149" t="s">
        <v>132</v>
      </c>
      <c r="J154" s="149" t="s">
        <v>410</v>
      </c>
      <c r="K154" s="149" t="s">
        <v>411</v>
      </c>
      <c r="L154" s="149" t="s">
        <v>464</v>
      </c>
    </row>
    <row r="155" spans="3:12" ht="15.75" thickBot="1">
      <c r="C155" s="299" t="s">
        <v>1340</v>
      </c>
      <c r="D155" s="158"/>
      <c r="E155" s="96">
        <f>HLOOKUP($C155,$CB$2:$CE$3,2,0)</f>
        <v>15000</v>
      </c>
      <c r="F155" s="97">
        <f>D155*E155</f>
        <v>0</v>
      </c>
      <c r="G155" s="165"/>
      <c r="H155" s="98" t="s">
        <v>1015</v>
      </c>
      <c r="I155" s="98" t="str">
        <f>VLOOKUP(H155,Presupuesto!$B$11:$C$565,2,0)</f>
        <v>EQUIPO DE COMPUTACION</v>
      </c>
      <c r="J155" s="216" t="s">
        <v>1449</v>
      </c>
      <c r="K155" s="98" t="s">
        <v>394</v>
      </c>
      <c r="L155" s="98"/>
    </row>
    <row r="156" spans="3:12">
      <c r="C156" s="299" t="s">
        <v>1338</v>
      </c>
      <c r="D156" s="151"/>
      <c r="E156" s="96">
        <f>HLOOKUP($C156,$CB$2:$CE$3,2,0)</f>
        <v>35000</v>
      </c>
      <c r="F156" s="97">
        <f>D156*E156</f>
        <v>0</v>
      </c>
      <c r="G156" s="165"/>
      <c r="H156" s="101" t="s">
        <v>1015</v>
      </c>
      <c r="I156" s="101" t="str">
        <f>VLOOKUP(H156,Presupuesto!$B$11:$C$565,2,0)</f>
        <v>EQUIPO DE COMPUTACION</v>
      </c>
      <c r="J156" s="98" t="str">
        <f>$J$155</f>
        <v>Posgrado</v>
      </c>
      <c r="K156" s="98" t="s">
        <v>412</v>
      </c>
      <c r="L156" s="98"/>
    </row>
    <row r="157" spans="3:12">
      <c r="C157" s="99" t="s">
        <v>73</v>
      </c>
      <c r="D157" s="151"/>
      <c r="E157" s="100">
        <v>4000</v>
      </c>
      <c r="F157" s="97">
        <f t="shared" ref="F157:F168" si="12">D157*E157</f>
        <v>0</v>
      </c>
      <c r="G157" s="165"/>
      <c r="H157" s="101" t="s">
        <v>987</v>
      </c>
      <c r="I157" s="101" t="str">
        <f>VLOOKUP(H157,Presupuesto!$B$11:$C$565,2,0)</f>
        <v>EQUIPOS VARIOS DE OFICINA</v>
      </c>
      <c r="J157" s="98" t="str">
        <f t="shared" ref="J157:J168" si="13">$J$155</f>
        <v>Posgrado</v>
      </c>
      <c r="K157" s="98" t="s">
        <v>395</v>
      </c>
      <c r="L157" s="98"/>
    </row>
    <row r="158" spans="3:12">
      <c r="C158" s="99" t="s">
        <v>74</v>
      </c>
      <c r="D158" s="151"/>
      <c r="E158" s="100">
        <v>8000</v>
      </c>
      <c r="F158" s="97">
        <f t="shared" si="12"/>
        <v>0</v>
      </c>
      <c r="G158" s="165"/>
      <c r="H158" s="101" t="s">
        <v>1015</v>
      </c>
      <c r="I158" s="101" t="str">
        <f>VLOOKUP(H158,Presupuesto!$B$11:$C$565,2,0)</f>
        <v>EQUIPO DE COMPUTACION</v>
      </c>
      <c r="J158" s="98" t="str">
        <f t="shared" si="13"/>
        <v>Posgrado</v>
      </c>
      <c r="K158" s="98" t="s">
        <v>395</v>
      </c>
      <c r="L158" s="98"/>
    </row>
    <row r="159" spans="3:12">
      <c r="C159" s="99" t="s">
        <v>75</v>
      </c>
      <c r="D159" s="151"/>
      <c r="E159" s="100">
        <v>5000</v>
      </c>
      <c r="F159" s="97">
        <f t="shared" si="12"/>
        <v>0</v>
      </c>
      <c r="G159" s="165"/>
      <c r="H159" s="101" t="s">
        <v>1015</v>
      </c>
      <c r="I159" s="101" t="str">
        <f>VLOOKUP(H159,Presupuesto!$B$11:$C$565,2,0)</f>
        <v>EQUIPO DE COMPUTACION</v>
      </c>
      <c r="J159" s="98" t="str">
        <f t="shared" si="13"/>
        <v>Posgrado</v>
      </c>
      <c r="K159" s="98" t="s">
        <v>395</v>
      </c>
      <c r="L159" s="98"/>
    </row>
    <row r="160" spans="3:12">
      <c r="C160" s="99" t="s">
        <v>35</v>
      </c>
      <c r="D160" s="151"/>
      <c r="E160" s="100">
        <v>13000</v>
      </c>
      <c r="F160" s="97">
        <f t="shared" si="12"/>
        <v>0</v>
      </c>
      <c r="G160" s="165"/>
      <c r="H160" s="101" t="s">
        <v>1001</v>
      </c>
      <c r="I160" s="101" t="str">
        <f>VLOOKUP(H160,Presupuesto!$B$11:$C$565,2,0)</f>
        <v>EQUIPO DE TRANSPORTE TRACCION Y ELEVACION</v>
      </c>
      <c r="J160" s="98" t="str">
        <f t="shared" si="13"/>
        <v>Posgrado</v>
      </c>
      <c r="K160" s="98" t="s">
        <v>395</v>
      </c>
      <c r="L160" s="98"/>
    </row>
    <row r="161" spans="3:12">
      <c r="C161" s="99" t="s">
        <v>76</v>
      </c>
      <c r="D161" s="151"/>
      <c r="E161" s="100">
        <v>15000</v>
      </c>
      <c r="F161" s="97">
        <f t="shared" si="12"/>
        <v>0</v>
      </c>
      <c r="G161" s="165"/>
      <c r="H161" s="101" t="s">
        <v>1001</v>
      </c>
      <c r="I161" s="101" t="str">
        <f>VLOOKUP(H161,Presupuesto!$B$11:$C$565,2,0)</f>
        <v>EQUIPO DE TRANSPORTE TRACCION Y ELEVACION</v>
      </c>
      <c r="J161" s="98" t="str">
        <f t="shared" si="13"/>
        <v>Posgrado</v>
      </c>
      <c r="K161" s="98" t="s">
        <v>395</v>
      </c>
      <c r="L161" s="98"/>
    </row>
    <row r="162" spans="3:12">
      <c r="C162" s="99" t="s">
        <v>77</v>
      </c>
      <c r="D162" s="151"/>
      <c r="E162" s="100">
        <v>10000</v>
      </c>
      <c r="F162" s="97">
        <f t="shared" si="12"/>
        <v>0</v>
      </c>
      <c r="G162" s="165"/>
      <c r="H162" s="101" t="s">
        <v>1001</v>
      </c>
      <c r="I162" s="101" t="str">
        <f>VLOOKUP(H162,Presupuesto!$B$11:$C$565,2,0)</f>
        <v>EQUIPO DE TRANSPORTE TRACCION Y ELEVACION</v>
      </c>
      <c r="J162" s="98" t="str">
        <f t="shared" si="13"/>
        <v>Posgrado</v>
      </c>
      <c r="K162" s="98" t="s">
        <v>403</v>
      </c>
      <c r="L162" s="98"/>
    </row>
    <row r="163" spans="3:12">
      <c r="C163" s="99" t="s">
        <v>78</v>
      </c>
      <c r="D163" s="151"/>
      <c r="E163" s="100">
        <v>10000</v>
      </c>
      <c r="F163" s="97">
        <f t="shared" si="12"/>
        <v>0</v>
      </c>
      <c r="G163" s="165"/>
      <c r="H163" s="101" t="s">
        <v>1047</v>
      </c>
      <c r="I163" s="101" t="str">
        <f>VLOOKUP(H163,Presupuesto!$B$11:$C$565,2,0)</f>
        <v>APLICACIONES INFORMATICAS</v>
      </c>
      <c r="J163" s="98" t="str">
        <f t="shared" si="13"/>
        <v>Posgrado</v>
      </c>
      <c r="K163" s="98" t="s">
        <v>399</v>
      </c>
      <c r="L163" s="98"/>
    </row>
    <row r="164" spans="3:12">
      <c r="C164" s="109" t="s">
        <v>79</v>
      </c>
      <c r="D164" s="151"/>
      <c r="E164" s="100">
        <v>2000</v>
      </c>
      <c r="F164" s="97">
        <f t="shared" si="12"/>
        <v>0</v>
      </c>
      <c r="G164" s="165"/>
      <c r="H164" s="110" t="s">
        <v>1015</v>
      </c>
      <c r="I164" s="110" t="str">
        <f>VLOOKUP(H164,Presupuesto!$B$11:$C$565,2,0)</f>
        <v>EQUIPO DE COMPUTACION</v>
      </c>
      <c r="J164" s="98" t="str">
        <f t="shared" si="13"/>
        <v>Posgrado</v>
      </c>
      <c r="K164" s="98" t="s">
        <v>395</v>
      </c>
      <c r="L164" s="98"/>
    </row>
    <row r="165" spans="3:12">
      <c r="C165" s="109" t="s">
        <v>1465</v>
      </c>
      <c r="D165" s="151"/>
      <c r="E165" s="100">
        <v>1500</v>
      </c>
      <c r="F165" s="97">
        <f t="shared" si="12"/>
        <v>0</v>
      </c>
      <c r="G165" s="165"/>
      <c r="H165" s="110" t="s">
        <v>947</v>
      </c>
      <c r="I165" s="110" t="str">
        <f>VLOOKUP(H165,Presupuesto!$B$11:$C$565,2,0)</f>
        <v>UTILES Y MATERIALES ELECTRICOS</v>
      </c>
      <c r="J165" s="98" t="str">
        <f t="shared" si="13"/>
        <v>Posgrado</v>
      </c>
      <c r="K165" s="98" t="s">
        <v>395</v>
      </c>
      <c r="L165" s="98"/>
    </row>
    <row r="166" spans="3:12">
      <c r="C166" s="109" t="s">
        <v>80</v>
      </c>
      <c r="D166" s="151"/>
      <c r="E166" s="100">
        <v>1500</v>
      </c>
      <c r="F166" s="97">
        <f t="shared" si="12"/>
        <v>0</v>
      </c>
      <c r="G166" s="165"/>
      <c r="H166" s="110" t="s">
        <v>1015</v>
      </c>
      <c r="I166" s="110" t="str">
        <f>VLOOKUP(H166,Presupuesto!$B$11:$C$565,2,0)</f>
        <v>EQUIPO DE COMPUTACION</v>
      </c>
      <c r="J166" s="98" t="str">
        <f t="shared" si="13"/>
        <v>Posgrado</v>
      </c>
      <c r="K166" s="98" t="s">
        <v>395</v>
      </c>
      <c r="L166" s="98"/>
    </row>
    <row r="167" spans="3:12">
      <c r="C167" s="109" t="s">
        <v>81</v>
      </c>
      <c r="D167" s="151"/>
      <c r="E167" s="100">
        <v>500</v>
      </c>
      <c r="F167" s="97">
        <f t="shared" si="12"/>
        <v>0</v>
      </c>
      <c r="G167" s="165"/>
      <c r="H167" s="110" t="s">
        <v>956</v>
      </c>
      <c r="I167" s="110" t="str">
        <f>VLOOKUP(H167,Presupuesto!$B$11:$C$565,2,0)</f>
        <v>OTROS RESPUESTOS Y ACCESORIOS MENORES</v>
      </c>
      <c r="J167" s="98" t="str">
        <f t="shared" si="13"/>
        <v>Posgrado</v>
      </c>
      <c r="K167" s="98" t="s">
        <v>395</v>
      </c>
      <c r="L167" s="98"/>
    </row>
    <row r="168" spans="3:12" ht="15.75" thickBot="1">
      <c r="C168" s="102" t="s">
        <v>82</v>
      </c>
      <c r="D168" s="159"/>
      <c r="E168" s="104">
        <v>20</v>
      </c>
      <c r="F168" s="105">
        <f t="shared" si="12"/>
        <v>0</v>
      </c>
      <c r="G168" s="162"/>
      <c r="H168" s="106" t="s">
        <v>956</v>
      </c>
      <c r="I168" s="106" t="str">
        <f>VLOOKUP(H168,Presupuesto!$B$11:$C$565,2,0)</f>
        <v>OTROS RESPUESTOS Y ACCESORIOS MENORES</v>
      </c>
      <c r="J168" s="106" t="str">
        <f t="shared" si="13"/>
        <v>Posgrado</v>
      </c>
      <c r="K168" s="124" t="s">
        <v>394</v>
      </c>
      <c r="L168" s="124"/>
    </row>
    <row r="169" spans="3:12">
      <c r="F169" s="93"/>
      <c r="G169" s="76"/>
      <c r="H169" s="76"/>
      <c r="I169" s="76"/>
    </row>
    <row r="170" spans="3:12" ht="15.75" thickBot="1"/>
    <row r="171" spans="3:12" ht="15.75" thickBot="1">
      <c r="C171" s="29" t="s">
        <v>43</v>
      </c>
      <c r="D171" s="108">
        <f>SUM(F178:F191)</f>
        <v>0</v>
      </c>
      <c r="F171" s="70"/>
      <c r="G171" s="79"/>
      <c r="H171" s="70"/>
      <c r="I171" s="70"/>
    </row>
    <row r="172" spans="3:12">
      <c r="C172" s="70"/>
      <c r="D172" s="31"/>
      <c r="E172" s="93"/>
      <c r="F172" s="93"/>
      <c r="G172" s="93"/>
      <c r="H172" s="76"/>
      <c r="I172" s="76"/>
      <c r="J172" s="76"/>
      <c r="K172" s="112"/>
    </row>
    <row r="173" spans="3:12">
      <c r="C173" s="70"/>
      <c r="D173" s="31"/>
      <c r="E173" s="93"/>
      <c r="F173" s="93"/>
      <c r="G173" s="93"/>
      <c r="H173" s="76"/>
      <c r="I173" s="76"/>
      <c r="J173" s="76"/>
      <c r="K173" s="112"/>
    </row>
    <row r="174" spans="3:12" ht="15.75">
      <c r="C174" s="202" t="s">
        <v>392</v>
      </c>
      <c r="D174" s="351"/>
      <c r="E174" s="93"/>
      <c r="F174" s="93"/>
      <c r="G174" s="93"/>
      <c r="H174" s="76"/>
      <c r="I174" s="76"/>
      <c r="J174" s="76"/>
      <c r="K174" s="112"/>
    </row>
    <row r="175" spans="3:12" ht="18.75">
      <c r="C175" s="208"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3"/>
      <c r="F175" s="93"/>
      <c r="G175" s="93"/>
      <c r="H175" s="76"/>
      <c r="I175" s="76"/>
      <c r="J175" s="76"/>
      <c r="K175" s="112"/>
    </row>
    <row r="176" spans="3:12">
      <c r="F176" s="93"/>
      <c r="G176" s="76"/>
      <c r="H176" s="76"/>
      <c r="I176" s="76"/>
    </row>
    <row r="177" spans="3:12" ht="30.75" thickBot="1">
      <c r="C177" s="149" t="s">
        <v>44</v>
      </c>
      <c r="D177" s="149" t="s">
        <v>55</v>
      </c>
      <c r="E177" s="149" t="s">
        <v>57</v>
      </c>
      <c r="F177" s="150" t="s">
        <v>27</v>
      </c>
      <c r="G177" s="150" t="s">
        <v>131</v>
      </c>
      <c r="H177" s="149" t="s">
        <v>46</v>
      </c>
      <c r="I177" s="149" t="s">
        <v>132</v>
      </c>
      <c r="J177" s="149" t="s">
        <v>410</v>
      </c>
      <c r="K177" s="149" t="s">
        <v>411</v>
      </c>
      <c r="L177" s="149" t="s">
        <v>464</v>
      </c>
    </row>
    <row r="178" spans="3:12" ht="15.75" thickBot="1">
      <c r="C178" s="299" t="s">
        <v>1340</v>
      </c>
      <c r="D178" s="158"/>
      <c r="E178" s="96">
        <f>HLOOKUP($C178,$CB$2:$CE$3,2,0)</f>
        <v>15000</v>
      </c>
      <c r="F178" s="97">
        <f>D178*E178</f>
        <v>0</v>
      </c>
      <c r="G178" s="165"/>
      <c r="H178" s="98" t="s">
        <v>1015</v>
      </c>
      <c r="I178" s="98" t="str">
        <f>VLOOKUP(H178,Presupuesto!$B$11:$C$565,2,0)</f>
        <v>EQUIPO DE COMPUTACION</v>
      </c>
      <c r="J178" s="216" t="s">
        <v>1449</v>
      </c>
      <c r="K178" s="98" t="s">
        <v>394</v>
      </c>
      <c r="L178" s="98"/>
    </row>
    <row r="179" spans="3:12">
      <c r="C179" s="299" t="s">
        <v>1338</v>
      </c>
      <c r="D179" s="151"/>
      <c r="E179" s="96">
        <f>HLOOKUP($C179,$CB$2:$CE$3,2,0)</f>
        <v>35000</v>
      </c>
      <c r="F179" s="97">
        <f>D179*E179</f>
        <v>0</v>
      </c>
      <c r="G179" s="165"/>
      <c r="H179" s="101" t="s">
        <v>1015</v>
      </c>
      <c r="I179" s="101" t="str">
        <f>VLOOKUP(H179,Presupuesto!$B$11:$C$565,2,0)</f>
        <v>EQUIPO DE COMPUTACION</v>
      </c>
      <c r="J179" s="98" t="str">
        <f>$J$178</f>
        <v>Posgrado</v>
      </c>
      <c r="K179" s="98" t="s">
        <v>412</v>
      </c>
      <c r="L179" s="98"/>
    </row>
    <row r="180" spans="3:12">
      <c r="C180" s="99" t="s">
        <v>73</v>
      </c>
      <c r="D180" s="151"/>
      <c r="E180" s="100">
        <v>4000</v>
      </c>
      <c r="F180" s="97">
        <f t="shared" ref="F180:F191" si="14">D180*E180</f>
        <v>0</v>
      </c>
      <c r="G180" s="165"/>
      <c r="H180" s="101" t="s">
        <v>987</v>
      </c>
      <c r="I180" s="101" t="str">
        <f>VLOOKUP(H180,Presupuesto!$B$11:$C$565,2,0)</f>
        <v>EQUIPOS VARIOS DE OFICINA</v>
      </c>
      <c r="J180" s="98" t="str">
        <f t="shared" ref="J180:J191" si="15">$J$178</f>
        <v>Posgrado</v>
      </c>
      <c r="K180" s="98" t="s">
        <v>395</v>
      </c>
      <c r="L180" s="98"/>
    </row>
    <row r="181" spans="3:12">
      <c r="C181" s="99" t="s">
        <v>74</v>
      </c>
      <c r="D181" s="151"/>
      <c r="E181" s="100">
        <v>8000</v>
      </c>
      <c r="F181" s="97">
        <f t="shared" si="14"/>
        <v>0</v>
      </c>
      <c r="G181" s="165"/>
      <c r="H181" s="101" t="s">
        <v>1015</v>
      </c>
      <c r="I181" s="101" t="str">
        <f>VLOOKUP(H181,Presupuesto!$B$11:$C$565,2,0)</f>
        <v>EQUIPO DE COMPUTACION</v>
      </c>
      <c r="J181" s="98" t="str">
        <f t="shared" si="15"/>
        <v>Posgrado</v>
      </c>
      <c r="K181" s="98" t="s">
        <v>395</v>
      </c>
      <c r="L181" s="98"/>
    </row>
    <row r="182" spans="3:12">
      <c r="C182" s="99" t="s">
        <v>75</v>
      </c>
      <c r="D182" s="151"/>
      <c r="E182" s="100">
        <v>5000</v>
      </c>
      <c r="F182" s="97">
        <f t="shared" si="14"/>
        <v>0</v>
      </c>
      <c r="G182" s="165"/>
      <c r="H182" s="101" t="s">
        <v>1015</v>
      </c>
      <c r="I182" s="101" t="str">
        <f>VLOOKUP(H182,Presupuesto!$B$11:$C$565,2,0)</f>
        <v>EQUIPO DE COMPUTACION</v>
      </c>
      <c r="J182" s="98" t="str">
        <f t="shared" si="15"/>
        <v>Posgrado</v>
      </c>
      <c r="K182" s="98" t="s">
        <v>395</v>
      </c>
      <c r="L182" s="98"/>
    </row>
    <row r="183" spans="3:12">
      <c r="C183" s="99" t="s">
        <v>35</v>
      </c>
      <c r="D183" s="151"/>
      <c r="E183" s="100">
        <v>13000</v>
      </c>
      <c r="F183" s="97">
        <f t="shared" si="14"/>
        <v>0</v>
      </c>
      <c r="G183" s="165"/>
      <c r="H183" s="101" t="s">
        <v>1001</v>
      </c>
      <c r="I183" s="101" t="str">
        <f>VLOOKUP(H183,Presupuesto!$B$11:$C$565,2,0)</f>
        <v>EQUIPO DE TRANSPORTE TRACCION Y ELEVACION</v>
      </c>
      <c r="J183" s="98" t="str">
        <f t="shared" si="15"/>
        <v>Posgrado</v>
      </c>
      <c r="K183" s="98" t="s">
        <v>395</v>
      </c>
      <c r="L183" s="98"/>
    </row>
    <row r="184" spans="3:12">
      <c r="C184" s="99" t="s">
        <v>76</v>
      </c>
      <c r="D184" s="151"/>
      <c r="E184" s="100">
        <v>15000</v>
      </c>
      <c r="F184" s="97">
        <f t="shared" si="14"/>
        <v>0</v>
      </c>
      <c r="G184" s="165"/>
      <c r="H184" s="101" t="s">
        <v>1001</v>
      </c>
      <c r="I184" s="101" t="str">
        <f>VLOOKUP(H184,Presupuesto!$B$11:$C$565,2,0)</f>
        <v>EQUIPO DE TRANSPORTE TRACCION Y ELEVACION</v>
      </c>
      <c r="J184" s="98" t="str">
        <f t="shared" si="15"/>
        <v>Posgrado</v>
      </c>
      <c r="K184" s="98" t="s">
        <v>395</v>
      </c>
      <c r="L184" s="98"/>
    </row>
    <row r="185" spans="3:12">
      <c r="C185" s="99" t="s">
        <v>77</v>
      </c>
      <c r="D185" s="151"/>
      <c r="E185" s="100">
        <v>10000</v>
      </c>
      <c r="F185" s="97">
        <f t="shared" si="14"/>
        <v>0</v>
      </c>
      <c r="G185" s="165"/>
      <c r="H185" s="101" t="s">
        <v>1001</v>
      </c>
      <c r="I185" s="101" t="str">
        <f>VLOOKUP(H185,Presupuesto!$B$11:$C$565,2,0)</f>
        <v>EQUIPO DE TRANSPORTE TRACCION Y ELEVACION</v>
      </c>
      <c r="J185" s="98" t="str">
        <f t="shared" si="15"/>
        <v>Posgrado</v>
      </c>
      <c r="K185" s="98" t="s">
        <v>403</v>
      </c>
      <c r="L185" s="98"/>
    </row>
    <row r="186" spans="3:12">
      <c r="C186" s="99" t="s">
        <v>78</v>
      </c>
      <c r="D186" s="151"/>
      <c r="E186" s="100">
        <v>10000</v>
      </c>
      <c r="F186" s="97">
        <f t="shared" si="14"/>
        <v>0</v>
      </c>
      <c r="G186" s="165"/>
      <c r="H186" s="101" t="s">
        <v>1047</v>
      </c>
      <c r="I186" s="101" t="str">
        <f>VLOOKUP(H186,Presupuesto!$B$11:$C$565,2,0)</f>
        <v>APLICACIONES INFORMATICAS</v>
      </c>
      <c r="J186" s="98" t="str">
        <f t="shared" si="15"/>
        <v>Posgrado</v>
      </c>
      <c r="K186" s="98" t="s">
        <v>399</v>
      </c>
      <c r="L186" s="98"/>
    </row>
    <row r="187" spans="3:12">
      <c r="C187" s="109" t="s">
        <v>79</v>
      </c>
      <c r="D187" s="151"/>
      <c r="E187" s="100">
        <v>2000</v>
      </c>
      <c r="F187" s="97">
        <f t="shared" si="14"/>
        <v>0</v>
      </c>
      <c r="G187" s="165"/>
      <c r="H187" s="110" t="s">
        <v>1015</v>
      </c>
      <c r="I187" s="110" t="str">
        <f>VLOOKUP(H187,Presupuesto!$B$11:$C$565,2,0)</f>
        <v>EQUIPO DE COMPUTACION</v>
      </c>
      <c r="J187" s="98" t="str">
        <f t="shared" si="15"/>
        <v>Posgrado</v>
      </c>
      <c r="K187" s="98" t="s">
        <v>395</v>
      </c>
      <c r="L187" s="98"/>
    </row>
    <row r="188" spans="3:12">
      <c r="C188" s="109" t="s">
        <v>1465</v>
      </c>
      <c r="D188" s="151"/>
      <c r="E188" s="100">
        <v>1500</v>
      </c>
      <c r="F188" s="97">
        <f t="shared" si="14"/>
        <v>0</v>
      </c>
      <c r="G188" s="165"/>
      <c r="H188" s="110" t="s">
        <v>947</v>
      </c>
      <c r="I188" s="110" t="str">
        <f>VLOOKUP(H188,Presupuesto!$B$11:$C$565,2,0)</f>
        <v>UTILES Y MATERIALES ELECTRICOS</v>
      </c>
      <c r="J188" s="98" t="str">
        <f t="shared" si="15"/>
        <v>Posgrado</v>
      </c>
      <c r="K188" s="98" t="s">
        <v>395</v>
      </c>
      <c r="L188" s="98"/>
    </row>
    <row r="189" spans="3:12">
      <c r="C189" s="109" t="s">
        <v>80</v>
      </c>
      <c r="D189" s="151"/>
      <c r="E189" s="100">
        <v>1500</v>
      </c>
      <c r="F189" s="97">
        <f t="shared" si="14"/>
        <v>0</v>
      </c>
      <c r="G189" s="165"/>
      <c r="H189" s="110" t="s">
        <v>1015</v>
      </c>
      <c r="I189" s="110" t="str">
        <f>VLOOKUP(H189,Presupuesto!$B$11:$C$565,2,0)</f>
        <v>EQUIPO DE COMPUTACION</v>
      </c>
      <c r="J189" s="98" t="str">
        <f t="shared" si="15"/>
        <v>Posgrado</v>
      </c>
      <c r="K189" s="98" t="s">
        <v>395</v>
      </c>
      <c r="L189" s="98"/>
    </row>
    <row r="190" spans="3:12">
      <c r="C190" s="109" t="s">
        <v>81</v>
      </c>
      <c r="D190" s="151"/>
      <c r="E190" s="100">
        <v>500</v>
      </c>
      <c r="F190" s="97">
        <f t="shared" si="14"/>
        <v>0</v>
      </c>
      <c r="G190" s="165"/>
      <c r="H190" s="110" t="s">
        <v>956</v>
      </c>
      <c r="I190" s="110" t="str">
        <f>VLOOKUP(H190,Presupuesto!$B$11:$C$565,2,0)</f>
        <v>OTROS RESPUESTOS Y ACCESORIOS MENORES</v>
      </c>
      <c r="J190" s="98" t="str">
        <f t="shared" si="15"/>
        <v>Posgrado</v>
      </c>
      <c r="K190" s="98" t="s">
        <v>395</v>
      </c>
      <c r="L190" s="98"/>
    </row>
    <row r="191" spans="3:12" ht="15.75" thickBot="1">
      <c r="C191" s="102" t="s">
        <v>82</v>
      </c>
      <c r="D191" s="159"/>
      <c r="E191" s="104">
        <v>20</v>
      </c>
      <c r="F191" s="105">
        <f t="shared" si="14"/>
        <v>0</v>
      </c>
      <c r="G191" s="162"/>
      <c r="H191" s="106" t="s">
        <v>956</v>
      </c>
      <c r="I191" s="106" t="str">
        <f>VLOOKUP(H191,Presupuesto!$B$11:$C$565,2,0)</f>
        <v>OTROS RESPUESTOS Y ACCESORIOS MENORES</v>
      </c>
      <c r="J191" s="106" t="str">
        <f t="shared" si="15"/>
        <v>Posgrado</v>
      </c>
      <c r="K191" s="124" t="s">
        <v>394</v>
      </c>
      <c r="L191" s="124"/>
    </row>
    <row r="193" spans="3:12" ht="15.75" thickBot="1"/>
    <row r="194" spans="3:12" ht="15.75" thickBot="1">
      <c r="C194" s="29" t="s">
        <v>43</v>
      </c>
      <c r="D194" s="108">
        <f>SUM(F201:F214)</f>
        <v>0</v>
      </c>
      <c r="F194" s="70"/>
      <c r="G194" s="79"/>
      <c r="H194" s="70"/>
      <c r="I194" s="70"/>
    </row>
    <row r="195" spans="3:12">
      <c r="C195" s="70"/>
      <c r="D195" s="31"/>
      <c r="E195" s="93"/>
      <c r="F195" s="93"/>
      <c r="G195" s="93"/>
      <c r="H195" s="76"/>
      <c r="I195" s="76"/>
      <c r="J195" s="76"/>
      <c r="K195" s="112"/>
    </row>
    <row r="196" spans="3:12">
      <c r="C196" s="70"/>
      <c r="D196" s="31"/>
      <c r="E196" s="93"/>
      <c r="F196" s="93"/>
      <c r="G196" s="93"/>
      <c r="H196" s="76"/>
      <c r="I196" s="76"/>
      <c r="J196" s="76"/>
      <c r="K196" s="112"/>
    </row>
    <row r="197" spans="3:12" ht="15.75">
      <c r="C197" s="202" t="s">
        <v>392</v>
      </c>
      <c r="D197" s="351"/>
      <c r="E197" s="93"/>
      <c r="F197" s="93"/>
      <c r="G197" s="93"/>
      <c r="H197" s="76"/>
      <c r="I197" s="76"/>
      <c r="J197" s="76"/>
      <c r="K197" s="112"/>
    </row>
    <row r="198" spans="3:12" ht="18.75">
      <c r="C198" s="208"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3"/>
      <c r="F198" s="93"/>
      <c r="G198" s="93"/>
      <c r="H198" s="76"/>
      <c r="I198" s="76"/>
      <c r="J198" s="76"/>
      <c r="K198" s="112"/>
    </row>
    <row r="199" spans="3:12">
      <c r="F199" s="93"/>
      <c r="G199" s="76"/>
      <c r="H199" s="76"/>
      <c r="I199" s="76"/>
    </row>
    <row r="200" spans="3:12" ht="30.75" thickBot="1">
      <c r="C200" s="149" t="s">
        <v>44</v>
      </c>
      <c r="D200" s="149" t="s">
        <v>55</v>
      </c>
      <c r="E200" s="149" t="s">
        <v>57</v>
      </c>
      <c r="F200" s="150" t="s">
        <v>27</v>
      </c>
      <c r="G200" s="150" t="s">
        <v>131</v>
      </c>
      <c r="H200" s="149" t="s">
        <v>46</v>
      </c>
      <c r="I200" s="149" t="s">
        <v>132</v>
      </c>
      <c r="J200" s="149" t="s">
        <v>410</v>
      </c>
      <c r="K200" s="149" t="s">
        <v>411</v>
      </c>
      <c r="L200" s="149" t="s">
        <v>464</v>
      </c>
    </row>
    <row r="201" spans="3:12" ht="15.75" thickBot="1">
      <c r="C201" s="299" t="s">
        <v>1340</v>
      </c>
      <c r="D201" s="158"/>
      <c r="E201" s="96">
        <f>HLOOKUP($C201,$CB$2:$CE$3,2,0)</f>
        <v>15000</v>
      </c>
      <c r="F201" s="97">
        <f>D201*E201</f>
        <v>0</v>
      </c>
      <c r="G201" s="165"/>
      <c r="H201" s="98" t="s">
        <v>1015</v>
      </c>
      <c r="I201" s="98" t="str">
        <f>VLOOKUP(H201,Presupuesto!$B$11:$C$565,2,0)</f>
        <v>EQUIPO DE COMPUTACION</v>
      </c>
      <c r="J201" s="216" t="s">
        <v>1449</v>
      </c>
      <c r="K201" s="98" t="s">
        <v>394</v>
      </c>
      <c r="L201" s="98"/>
    </row>
    <row r="202" spans="3:12">
      <c r="C202" s="299" t="s">
        <v>1338</v>
      </c>
      <c r="D202" s="151"/>
      <c r="E202" s="96">
        <f>HLOOKUP($C202,$CB$2:$CE$3,2,0)</f>
        <v>35000</v>
      </c>
      <c r="F202" s="97">
        <f>D202*E202</f>
        <v>0</v>
      </c>
      <c r="G202" s="165"/>
      <c r="H202" s="101" t="s">
        <v>1015</v>
      </c>
      <c r="I202" s="101" t="str">
        <f>VLOOKUP(H202,Presupuesto!$B$11:$C$565,2,0)</f>
        <v>EQUIPO DE COMPUTACION</v>
      </c>
      <c r="J202" s="98" t="str">
        <f>$J$201</f>
        <v>Posgrado</v>
      </c>
      <c r="K202" s="98" t="s">
        <v>412</v>
      </c>
      <c r="L202" s="98"/>
    </row>
    <row r="203" spans="3:12">
      <c r="C203" s="99" t="s">
        <v>73</v>
      </c>
      <c r="D203" s="151"/>
      <c r="E203" s="100">
        <v>4000</v>
      </c>
      <c r="F203" s="97">
        <f t="shared" ref="F203:F214" si="16">D203*E203</f>
        <v>0</v>
      </c>
      <c r="G203" s="165"/>
      <c r="H203" s="101" t="s">
        <v>987</v>
      </c>
      <c r="I203" s="101" t="str">
        <f>VLOOKUP(H203,Presupuesto!$B$11:$C$565,2,0)</f>
        <v>EQUIPOS VARIOS DE OFICINA</v>
      </c>
      <c r="J203" s="98" t="str">
        <f t="shared" ref="J203:J214" si="17">$J$201</f>
        <v>Posgrado</v>
      </c>
      <c r="K203" s="98" t="s">
        <v>395</v>
      </c>
      <c r="L203" s="98"/>
    </row>
    <row r="204" spans="3:12">
      <c r="C204" s="99" t="s">
        <v>74</v>
      </c>
      <c r="D204" s="151"/>
      <c r="E204" s="100">
        <v>8000</v>
      </c>
      <c r="F204" s="97">
        <f t="shared" si="16"/>
        <v>0</v>
      </c>
      <c r="G204" s="165"/>
      <c r="H204" s="101" t="s">
        <v>1015</v>
      </c>
      <c r="I204" s="101" t="str">
        <f>VLOOKUP(H204,Presupuesto!$B$11:$C$565,2,0)</f>
        <v>EQUIPO DE COMPUTACION</v>
      </c>
      <c r="J204" s="98" t="str">
        <f t="shared" si="17"/>
        <v>Posgrado</v>
      </c>
      <c r="K204" s="98" t="s">
        <v>395</v>
      </c>
      <c r="L204" s="98"/>
    </row>
    <row r="205" spans="3:12">
      <c r="C205" s="99" t="s">
        <v>75</v>
      </c>
      <c r="D205" s="151"/>
      <c r="E205" s="100">
        <v>5000</v>
      </c>
      <c r="F205" s="97">
        <f t="shared" si="16"/>
        <v>0</v>
      </c>
      <c r="G205" s="165"/>
      <c r="H205" s="101" t="s">
        <v>1015</v>
      </c>
      <c r="I205" s="101" t="str">
        <f>VLOOKUP(H205,Presupuesto!$B$11:$C$565,2,0)</f>
        <v>EQUIPO DE COMPUTACION</v>
      </c>
      <c r="J205" s="98" t="str">
        <f t="shared" si="17"/>
        <v>Posgrado</v>
      </c>
      <c r="K205" s="98" t="s">
        <v>395</v>
      </c>
      <c r="L205" s="98"/>
    </row>
    <row r="206" spans="3:12">
      <c r="C206" s="99" t="s">
        <v>35</v>
      </c>
      <c r="D206" s="151"/>
      <c r="E206" s="100">
        <v>13000</v>
      </c>
      <c r="F206" s="97">
        <f t="shared" si="16"/>
        <v>0</v>
      </c>
      <c r="G206" s="165"/>
      <c r="H206" s="101" t="s">
        <v>1001</v>
      </c>
      <c r="I206" s="101" t="str">
        <f>VLOOKUP(H206,Presupuesto!$B$11:$C$565,2,0)</f>
        <v>EQUIPO DE TRANSPORTE TRACCION Y ELEVACION</v>
      </c>
      <c r="J206" s="98" t="str">
        <f t="shared" si="17"/>
        <v>Posgrado</v>
      </c>
      <c r="K206" s="98" t="s">
        <v>395</v>
      </c>
      <c r="L206" s="98"/>
    </row>
    <row r="207" spans="3:12">
      <c r="C207" s="99" t="s">
        <v>76</v>
      </c>
      <c r="D207" s="151"/>
      <c r="E207" s="100">
        <v>15000</v>
      </c>
      <c r="F207" s="97">
        <f t="shared" si="16"/>
        <v>0</v>
      </c>
      <c r="G207" s="165"/>
      <c r="H207" s="101" t="s">
        <v>1001</v>
      </c>
      <c r="I207" s="101" t="str">
        <f>VLOOKUP(H207,Presupuesto!$B$11:$C$565,2,0)</f>
        <v>EQUIPO DE TRANSPORTE TRACCION Y ELEVACION</v>
      </c>
      <c r="J207" s="98" t="str">
        <f t="shared" si="17"/>
        <v>Posgrado</v>
      </c>
      <c r="K207" s="98" t="s">
        <v>395</v>
      </c>
      <c r="L207" s="98"/>
    </row>
    <row r="208" spans="3:12">
      <c r="C208" s="99" t="s">
        <v>77</v>
      </c>
      <c r="D208" s="151"/>
      <c r="E208" s="100">
        <v>10000</v>
      </c>
      <c r="F208" s="97">
        <f t="shared" si="16"/>
        <v>0</v>
      </c>
      <c r="G208" s="165"/>
      <c r="H208" s="101" t="s">
        <v>1001</v>
      </c>
      <c r="I208" s="101" t="str">
        <f>VLOOKUP(H208,Presupuesto!$B$11:$C$565,2,0)</f>
        <v>EQUIPO DE TRANSPORTE TRACCION Y ELEVACION</v>
      </c>
      <c r="J208" s="98" t="str">
        <f t="shared" si="17"/>
        <v>Posgrado</v>
      </c>
      <c r="K208" s="98" t="s">
        <v>403</v>
      </c>
      <c r="L208" s="98"/>
    </row>
    <row r="209" spans="3:12">
      <c r="C209" s="99" t="s">
        <v>78</v>
      </c>
      <c r="D209" s="151"/>
      <c r="E209" s="100">
        <v>10000</v>
      </c>
      <c r="F209" s="97">
        <f t="shared" si="16"/>
        <v>0</v>
      </c>
      <c r="G209" s="165"/>
      <c r="H209" s="101" t="s">
        <v>1047</v>
      </c>
      <c r="I209" s="101" t="str">
        <f>VLOOKUP(H209,Presupuesto!$B$11:$C$565,2,0)</f>
        <v>APLICACIONES INFORMATICAS</v>
      </c>
      <c r="J209" s="98" t="str">
        <f t="shared" si="17"/>
        <v>Posgrado</v>
      </c>
      <c r="K209" s="98" t="s">
        <v>399</v>
      </c>
      <c r="L209" s="98"/>
    </row>
    <row r="210" spans="3:12">
      <c r="C210" s="109" t="s">
        <v>79</v>
      </c>
      <c r="D210" s="151"/>
      <c r="E210" s="100">
        <v>2000</v>
      </c>
      <c r="F210" s="97">
        <f t="shared" si="16"/>
        <v>0</v>
      </c>
      <c r="G210" s="165"/>
      <c r="H210" s="110" t="s">
        <v>1015</v>
      </c>
      <c r="I210" s="110" t="str">
        <f>VLOOKUP(H210,Presupuesto!$B$11:$C$565,2,0)</f>
        <v>EQUIPO DE COMPUTACION</v>
      </c>
      <c r="J210" s="98" t="str">
        <f t="shared" si="17"/>
        <v>Posgrado</v>
      </c>
      <c r="K210" s="98" t="s">
        <v>395</v>
      </c>
      <c r="L210" s="98"/>
    </row>
    <row r="211" spans="3:12">
      <c r="C211" s="109" t="s">
        <v>1465</v>
      </c>
      <c r="D211" s="151"/>
      <c r="E211" s="100">
        <v>1500</v>
      </c>
      <c r="F211" s="97">
        <f t="shared" si="16"/>
        <v>0</v>
      </c>
      <c r="G211" s="165"/>
      <c r="H211" s="110" t="s">
        <v>947</v>
      </c>
      <c r="I211" s="110" t="str">
        <f>VLOOKUP(H211,Presupuesto!$B$11:$C$565,2,0)</f>
        <v>UTILES Y MATERIALES ELECTRICOS</v>
      </c>
      <c r="J211" s="98" t="str">
        <f t="shared" si="17"/>
        <v>Posgrado</v>
      </c>
      <c r="K211" s="98" t="s">
        <v>395</v>
      </c>
      <c r="L211" s="98"/>
    </row>
    <row r="212" spans="3:12">
      <c r="C212" s="109" t="s">
        <v>80</v>
      </c>
      <c r="D212" s="151"/>
      <c r="E212" s="100">
        <v>1500</v>
      </c>
      <c r="F212" s="97">
        <f t="shared" si="16"/>
        <v>0</v>
      </c>
      <c r="G212" s="165"/>
      <c r="H212" s="110" t="s">
        <v>1015</v>
      </c>
      <c r="I212" s="110" t="str">
        <f>VLOOKUP(H212,Presupuesto!$B$11:$C$565,2,0)</f>
        <v>EQUIPO DE COMPUTACION</v>
      </c>
      <c r="J212" s="98" t="str">
        <f t="shared" si="17"/>
        <v>Posgrado</v>
      </c>
      <c r="K212" s="98" t="s">
        <v>395</v>
      </c>
      <c r="L212" s="98"/>
    </row>
    <row r="213" spans="3:12">
      <c r="C213" s="109" t="s">
        <v>81</v>
      </c>
      <c r="D213" s="151"/>
      <c r="E213" s="100">
        <v>500</v>
      </c>
      <c r="F213" s="97">
        <f t="shared" si="16"/>
        <v>0</v>
      </c>
      <c r="G213" s="165"/>
      <c r="H213" s="110" t="s">
        <v>956</v>
      </c>
      <c r="I213" s="110" t="str">
        <f>VLOOKUP(H213,Presupuesto!$B$11:$C$565,2,0)</f>
        <v>OTROS RESPUESTOS Y ACCESORIOS MENORES</v>
      </c>
      <c r="J213" s="98" t="str">
        <f t="shared" si="17"/>
        <v>Posgrado</v>
      </c>
      <c r="K213" s="98" t="s">
        <v>395</v>
      </c>
      <c r="L213" s="98"/>
    </row>
    <row r="214" spans="3:12" ht="15.75" thickBot="1">
      <c r="C214" s="102" t="s">
        <v>82</v>
      </c>
      <c r="D214" s="159"/>
      <c r="E214" s="104">
        <v>20</v>
      </c>
      <c r="F214" s="105">
        <f t="shared" si="16"/>
        <v>0</v>
      </c>
      <c r="G214" s="162"/>
      <c r="H214" s="106" t="s">
        <v>956</v>
      </c>
      <c r="I214" s="106" t="str">
        <f>VLOOKUP(H214,Presupuesto!$B$11:$C$565,2,0)</f>
        <v>OTROS RESPUESTOS Y ACCESORIOS MENORES</v>
      </c>
      <c r="J214" s="106" t="str">
        <f t="shared" si="17"/>
        <v>Posgrado</v>
      </c>
      <c r="K214" s="124" t="s">
        <v>394</v>
      </c>
      <c r="L214" s="124"/>
    </row>
    <row r="215" spans="3:12">
      <c r="F215" s="93"/>
      <c r="G215" s="76"/>
      <c r="H215" s="76"/>
      <c r="I215" s="76"/>
    </row>
    <row r="216" spans="3:12" ht="15.75" thickBot="1"/>
    <row r="217" spans="3:12" ht="15.75" thickBot="1">
      <c r="C217" s="29" t="s">
        <v>43</v>
      </c>
      <c r="D217" s="108">
        <f>SUM(F224:F237)</f>
        <v>0</v>
      </c>
      <c r="F217" s="70"/>
      <c r="G217" s="79"/>
      <c r="H217" s="70"/>
      <c r="I217" s="70"/>
    </row>
    <row r="218" spans="3:12">
      <c r="C218" s="70"/>
      <c r="D218" s="31"/>
      <c r="E218" s="93"/>
      <c r="F218" s="93"/>
      <c r="G218" s="93"/>
      <c r="H218" s="76"/>
      <c r="I218" s="76"/>
      <c r="J218" s="76"/>
      <c r="K218" s="112"/>
    </row>
    <row r="219" spans="3:12">
      <c r="C219" s="70"/>
      <c r="D219" s="31"/>
      <c r="E219" s="93"/>
      <c r="F219" s="93"/>
      <c r="G219" s="93"/>
      <c r="H219" s="76"/>
      <c r="I219" s="76"/>
      <c r="J219" s="76"/>
      <c r="K219" s="112"/>
    </row>
    <row r="220" spans="3:12" ht="15.75">
      <c r="C220" s="202" t="s">
        <v>392</v>
      </c>
      <c r="D220" s="351"/>
      <c r="E220" s="93"/>
      <c r="F220" s="93"/>
      <c r="G220" s="93"/>
      <c r="H220" s="76"/>
      <c r="I220" s="76"/>
      <c r="J220" s="76"/>
      <c r="K220" s="112"/>
    </row>
    <row r="221" spans="3:12" ht="18.75">
      <c r="C221" s="208"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2">
      <c r="F222" s="93"/>
      <c r="G222" s="76"/>
      <c r="H222" s="76"/>
      <c r="I222" s="76"/>
    </row>
    <row r="223" spans="3:12" ht="30.75" thickBot="1">
      <c r="C223" s="149" t="s">
        <v>44</v>
      </c>
      <c r="D223" s="149" t="s">
        <v>55</v>
      </c>
      <c r="E223" s="149" t="s">
        <v>57</v>
      </c>
      <c r="F223" s="150" t="s">
        <v>27</v>
      </c>
      <c r="G223" s="150" t="s">
        <v>131</v>
      </c>
      <c r="H223" s="149" t="s">
        <v>46</v>
      </c>
      <c r="I223" s="149" t="s">
        <v>132</v>
      </c>
      <c r="J223" s="149" t="s">
        <v>410</v>
      </c>
      <c r="K223" s="149" t="s">
        <v>411</v>
      </c>
      <c r="L223" s="149" t="s">
        <v>464</v>
      </c>
    </row>
    <row r="224" spans="3:12" ht="15.75" thickBot="1">
      <c r="C224" s="299" t="s">
        <v>1340</v>
      </c>
      <c r="D224" s="158"/>
      <c r="E224" s="96">
        <f>HLOOKUP($C224,$CB$2:$CE$3,2,0)</f>
        <v>15000</v>
      </c>
      <c r="F224" s="97">
        <f>D224*E224</f>
        <v>0</v>
      </c>
      <c r="G224" s="165"/>
      <c r="H224" s="98" t="s">
        <v>1015</v>
      </c>
      <c r="I224" s="98" t="str">
        <f>VLOOKUP(H224,Presupuesto!$B$11:$C$565,2,0)</f>
        <v>EQUIPO DE COMPUTACION</v>
      </c>
      <c r="J224" s="216" t="s">
        <v>1449</v>
      </c>
      <c r="K224" s="98" t="s">
        <v>394</v>
      </c>
      <c r="L224" s="98"/>
    </row>
    <row r="225" spans="3:12">
      <c r="C225" s="299" t="s">
        <v>1338</v>
      </c>
      <c r="D225" s="151"/>
      <c r="E225" s="96">
        <f>HLOOKUP($C225,$CB$2:$CE$3,2,0)</f>
        <v>35000</v>
      </c>
      <c r="F225" s="97">
        <f>D225*E225</f>
        <v>0</v>
      </c>
      <c r="G225" s="165"/>
      <c r="H225" s="101" t="s">
        <v>1015</v>
      </c>
      <c r="I225" s="101" t="str">
        <f>VLOOKUP(H225,Presupuesto!$B$11:$C$565,2,0)</f>
        <v>EQUIPO DE COMPUTACION</v>
      </c>
      <c r="J225" s="98" t="str">
        <f>$J$224</f>
        <v>Posgrado</v>
      </c>
      <c r="K225" s="98" t="s">
        <v>412</v>
      </c>
      <c r="L225" s="98"/>
    </row>
    <row r="226" spans="3:12">
      <c r="C226" s="99" t="s">
        <v>73</v>
      </c>
      <c r="D226" s="151"/>
      <c r="E226" s="100">
        <v>4000</v>
      </c>
      <c r="F226" s="97">
        <f t="shared" ref="F226:F237" si="18">D226*E226</f>
        <v>0</v>
      </c>
      <c r="G226" s="165"/>
      <c r="H226" s="101" t="s">
        <v>987</v>
      </c>
      <c r="I226" s="101" t="str">
        <f>VLOOKUP(H226,Presupuesto!$B$11:$C$565,2,0)</f>
        <v>EQUIPOS VARIOS DE OFICINA</v>
      </c>
      <c r="J226" s="98" t="str">
        <f t="shared" ref="J226:J237" si="19">$J$224</f>
        <v>Posgrado</v>
      </c>
      <c r="K226" s="98" t="s">
        <v>395</v>
      </c>
      <c r="L226" s="98"/>
    </row>
    <row r="227" spans="3:12">
      <c r="C227" s="99" t="s">
        <v>74</v>
      </c>
      <c r="D227" s="151"/>
      <c r="E227" s="100">
        <v>8000</v>
      </c>
      <c r="F227" s="97">
        <f t="shared" si="18"/>
        <v>0</v>
      </c>
      <c r="G227" s="165"/>
      <c r="H227" s="101" t="s">
        <v>1015</v>
      </c>
      <c r="I227" s="101" t="str">
        <f>VLOOKUP(H227,Presupuesto!$B$11:$C$565,2,0)</f>
        <v>EQUIPO DE COMPUTACION</v>
      </c>
      <c r="J227" s="98" t="str">
        <f t="shared" si="19"/>
        <v>Posgrado</v>
      </c>
      <c r="K227" s="98" t="s">
        <v>395</v>
      </c>
      <c r="L227" s="98"/>
    </row>
    <row r="228" spans="3:12">
      <c r="C228" s="99" t="s">
        <v>75</v>
      </c>
      <c r="D228" s="151"/>
      <c r="E228" s="100">
        <v>5000</v>
      </c>
      <c r="F228" s="97">
        <f t="shared" si="18"/>
        <v>0</v>
      </c>
      <c r="G228" s="165"/>
      <c r="H228" s="101" t="s">
        <v>1015</v>
      </c>
      <c r="I228" s="101" t="str">
        <f>VLOOKUP(H228,Presupuesto!$B$11:$C$565,2,0)</f>
        <v>EQUIPO DE COMPUTACION</v>
      </c>
      <c r="J228" s="98" t="str">
        <f t="shared" si="19"/>
        <v>Posgrado</v>
      </c>
      <c r="K228" s="98" t="s">
        <v>395</v>
      </c>
      <c r="L228" s="98"/>
    </row>
    <row r="229" spans="3:12">
      <c r="C229" s="99" t="s">
        <v>35</v>
      </c>
      <c r="D229" s="151"/>
      <c r="E229" s="100">
        <v>13000</v>
      </c>
      <c r="F229" s="97">
        <f t="shared" si="18"/>
        <v>0</v>
      </c>
      <c r="G229" s="165"/>
      <c r="H229" s="101" t="s">
        <v>1001</v>
      </c>
      <c r="I229" s="101" t="str">
        <f>VLOOKUP(H229,Presupuesto!$B$11:$C$565,2,0)</f>
        <v>EQUIPO DE TRANSPORTE TRACCION Y ELEVACION</v>
      </c>
      <c r="J229" s="98" t="str">
        <f t="shared" si="19"/>
        <v>Posgrado</v>
      </c>
      <c r="K229" s="98" t="s">
        <v>395</v>
      </c>
      <c r="L229" s="98"/>
    </row>
    <row r="230" spans="3:12">
      <c r="C230" s="99" t="s">
        <v>76</v>
      </c>
      <c r="D230" s="151"/>
      <c r="E230" s="100">
        <v>15000</v>
      </c>
      <c r="F230" s="97">
        <f t="shared" si="18"/>
        <v>0</v>
      </c>
      <c r="G230" s="165"/>
      <c r="H230" s="101" t="s">
        <v>1001</v>
      </c>
      <c r="I230" s="101" t="str">
        <f>VLOOKUP(H230,Presupuesto!$B$11:$C$565,2,0)</f>
        <v>EQUIPO DE TRANSPORTE TRACCION Y ELEVACION</v>
      </c>
      <c r="J230" s="98" t="str">
        <f t="shared" si="19"/>
        <v>Posgrado</v>
      </c>
      <c r="K230" s="98" t="s">
        <v>395</v>
      </c>
      <c r="L230" s="98"/>
    </row>
    <row r="231" spans="3:12">
      <c r="C231" s="99" t="s">
        <v>77</v>
      </c>
      <c r="D231" s="151"/>
      <c r="E231" s="100">
        <v>10000</v>
      </c>
      <c r="F231" s="97">
        <f t="shared" si="18"/>
        <v>0</v>
      </c>
      <c r="G231" s="165"/>
      <c r="H231" s="101" t="s">
        <v>1001</v>
      </c>
      <c r="I231" s="101" t="str">
        <f>VLOOKUP(H231,Presupuesto!$B$11:$C$565,2,0)</f>
        <v>EQUIPO DE TRANSPORTE TRACCION Y ELEVACION</v>
      </c>
      <c r="J231" s="98" t="str">
        <f t="shared" si="19"/>
        <v>Posgrado</v>
      </c>
      <c r="K231" s="98" t="s">
        <v>403</v>
      </c>
      <c r="L231" s="98"/>
    </row>
    <row r="232" spans="3:12">
      <c r="C232" s="99" t="s">
        <v>78</v>
      </c>
      <c r="D232" s="151"/>
      <c r="E232" s="100">
        <v>10000</v>
      </c>
      <c r="F232" s="97">
        <f t="shared" si="18"/>
        <v>0</v>
      </c>
      <c r="G232" s="165"/>
      <c r="H232" s="101" t="s">
        <v>1047</v>
      </c>
      <c r="I232" s="101" t="str">
        <f>VLOOKUP(H232,Presupuesto!$B$11:$C$565,2,0)</f>
        <v>APLICACIONES INFORMATICAS</v>
      </c>
      <c r="J232" s="98" t="str">
        <f t="shared" si="19"/>
        <v>Posgrado</v>
      </c>
      <c r="K232" s="98" t="s">
        <v>399</v>
      </c>
      <c r="L232" s="98"/>
    </row>
    <row r="233" spans="3:12">
      <c r="C233" s="109" t="s">
        <v>79</v>
      </c>
      <c r="D233" s="151"/>
      <c r="E233" s="100">
        <v>2000</v>
      </c>
      <c r="F233" s="97">
        <f t="shared" si="18"/>
        <v>0</v>
      </c>
      <c r="G233" s="165"/>
      <c r="H233" s="110" t="s">
        <v>1015</v>
      </c>
      <c r="I233" s="110" t="str">
        <f>VLOOKUP(H233,Presupuesto!$B$11:$C$565,2,0)</f>
        <v>EQUIPO DE COMPUTACION</v>
      </c>
      <c r="J233" s="98" t="str">
        <f t="shared" si="19"/>
        <v>Posgrado</v>
      </c>
      <c r="K233" s="98" t="s">
        <v>395</v>
      </c>
      <c r="L233" s="98"/>
    </row>
    <row r="234" spans="3:12">
      <c r="C234" s="109" t="s">
        <v>1465</v>
      </c>
      <c r="D234" s="151"/>
      <c r="E234" s="100">
        <v>1500</v>
      </c>
      <c r="F234" s="97">
        <f t="shared" si="18"/>
        <v>0</v>
      </c>
      <c r="G234" s="165"/>
      <c r="H234" s="110" t="s">
        <v>947</v>
      </c>
      <c r="I234" s="110" t="str">
        <f>VLOOKUP(H234,Presupuesto!$B$11:$C$565,2,0)</f>
        <v>UTILES Y MATERIALES ELECTRICOS</v>
      </c>
      <c r="J234" s="98" t="str">
        <f t="shared" si="19"/>
        <v>Posgrado</v>
      </c>
      <c r="K234" s="98" t="s">
        <v>395</v>
      </c>
      <c r="L234" s="98"/>
    </row>
    <row r="235" spans="3:12">
      <c r="C235" s="109" t="s">
        <v>80</v>
      </c>
      <c r="D235" s="151"/>
      <c r="E235" s="100">
        <v>1500</v>
      </c>
      <c r="F235" s="97">
        <f t="shared" si="18"/>
        <v>0</v>
      </c>
      <c r="G235" s="165"/>
      <c r="H235" s="110" t="s">
        <v>1015</v>
      </c>
      <c r="I235" s="110" t="str">
        <f>VLOOKUP(H235,Presupuesto!$B$11:$C$565,2,0)</f>
        <v>EQUIPO DE COMPUTACION</v>
      </c>
      <c r="J235" s="98" t="str">
        <f t="shared" si="19"/>
        <v>Posgrado</v>
      </c>
      <c r="K235" s="98" t="s">
        <v>395</v>
      </c>
      <c r="L235" s="98"/>
    </row>
    <row r="236" spans="3:12">
      <c r="C236" s="109" t="s">
        <v>81</v>
      </c>
      <c r="D236" s="151"/>
      <c r="E236" s="100">
        <v>500</v>
      </c>
      <c r="F236" s="97">
        <f t="shared" si="18"/>
        <v>0</v>
      </c>
      <c r="G236" s="165"/>
      <c r="H236" s="110" t="s">
        <v>956</v>
      </c>
      <c r="I236" s="110" t="str">
        <f>VLOOKUP(H236,Presupuesto!$B$11:$C$565,2,0)</f>
        <v>OTROS RESPUESTOS Y ACCESORIOS MENORES</v>
      </c>
      <c r="J236" s="98" t="str">
        <f t="shared" si="19"/>
        <v>Posgrado</v>
      </c>
      <c r="K236" s="98" t="s">
        <v>395</v>
      </c>
      <c r="L236" s="98"/>
    </row>
    <row r="237" spans="3:12" ht="15.75" thickBot="1">
      <c r="C237" s="102" t="s">
        <v>82</v>
      </c>
      <c r="D237" s="159"/>
      <c r="E237" s="104">
        <v>20</v>
      </c>
      <c r="F237" s="105">
        <f t="shared" si="18"/>
        <v>0</v>
      </c>
      <c r="G237" s="162"/>
      <c r="H237" s="106" t="s">
        <v>956</v>
      </c>
      <c r="I237" s="106" t="str">
        <f>VLOOKUP(H237,Presupuesto!$B$11:$C$565,2,0)</f>
        <v>OTROS RESPUESTOS Y ACCESORIOS MENORES</v>
      </c>
      <c r="J237" s="106" t="str">
        <f t="shared" si="19"/>
        <v>Posgrado</v>
      </c>
      <c r="K237" s="124" t="s">
        <v>394</v>
      </c>
      <c r="L237" s="124"/>
    </row>
    <row r="239" spans="3:12" ht="15.75" thickBot="1"/>
    <row r="240" spans="3:12" ht="15.75" thickBot="1">
      <c r="C240" s="29" t="s">
        <v>43</v>
      </c>
      <c r="D240" s="108">
        <f>SUM(F247:F260)</f>
        <v>0</v>
      </c>
      <c r="F240" s="70"/>
      <c r="G240" s="79"/>
      <c r="H240" s="70"/>
      <c r="I240" s="70"/>
    </row>
    <row r="241" spans="3:12">
      <c r="C241" s="70"/>
      <c r="D241" s="31"/>
      <c r="E241" s="93"/>
      <c r="F241" s="93"/>
      <c r="G241" s="93"/>
      <c r="H241" s="76"/>
      <c r="I241" s="76"/>
      <c r="J241" s="76"/>
      <c r="K241" s="112"/>
    </row>
    <row r="242" spans="3:12">
      <c r="C242" s="70"/>
      <c r="D242" s="31"/>
      <c r="E242" s="93"/>
      <c r="F242" s="93"/>
      <c r="G242" s="93"/>
      <c r="H242" s="76"/>
      <c r="I242" s="76"/>
      <c r="J242" s="76"/>
      <c r="K242" s="112"/>
    </row>
    <row r="243" spans="3:12" ht="15.75">
      <c r="C243" s="202" t="s">
        <v>392</v>
      </c>
      <c r="D243" s="351"/>
      <c r="E243" s="93"/>
      <c r="F243" s="93"/>
      <c r="G243" s="93"/>
      <c r="H243" s="76"/>
      <c r="I243" s="76"/>
      <c r="J243" s="76"/>
      <c r="K243" s="112"/>
    </row>
    <row r="244" spans="3:12" ht="18.75">
      <c r="C244" s="208"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3"/>
      <c r="F244" s="93"/>
      <c r="G244" s="93"/>
      <c r="H244" s="76"/>
      <c r="I244" s="76"/>
      <c r="J244" s="76"/>
      <c r="K244" s="112"/>
    </row>
    <row r="245" spans="3:12">
      <c r="F245" s="93"/>
      <c r="G245" s="76"/>
      <c r="H245" s="76"/>
      <c r="I245" s="76"/>
    </row>
    <row r="246" spans="3:12" ht="30.75" thickBot="1">
      <c r="C246" s="149" t="s">
        <v>44</v>
      </c>
      <c r="D246" s="149" t="s">
        <v>55</v>
      </c>
      <c r="E246" s="149" t="s">
        <v>57</v>
      </c>
      <c r="F246" s="150" t="s">
        <v>27</v>
      </c>
      <c r="G246" s="150" t="s">
        <v>131</v>
      </c>
      <c r="H246" s="149" t="s">
        <v>46</v>
      </c>
      <c r="I246" s="149" t="s">
        <v>132</v>
      </c>
      <c r="J246" s="149" t="s">
        <v>410</v>
      </c>
      <c r="K246" s="149" t="s">
        <v>411</v>
      </c>
      <c r="L246" s="149" t="s">
        <v>464</v>
      </c>
    </row>
    <row r="247" spans="3:12" ht="15.75" thickBot="1">
      <c r="C247" s="299" t="s">
        <v>1340</v>
      </c>
      <c r="D247" s="158"/>
      <c r="E247" s="96">
        <f>HLOOKUP($C247,$CB$2:$CE$3,2,0)</f>
        <v>15000</v>
      </c>
      <c r="F247" s="97">
        <f>D247*E247</f>
        <v>0</v>
      </c>
      <c r="G247" s="165"/>
      <c r="H247" s="98" t="s">
        <v>1015</v>
      </c>
      <c r="I247" s="98" t="str">
        <f>VLOOKUP(H247,Presupuesto!$B$11:$C$565,2,0)</f>
        <v>EQUIPO DE COMPUTACION</v>
      </c>
      <c r="J247" s="216" t="s">
        <v>1449</v>
      </c>
      <c r="K247" s="98" t="s">
        <v>394</v>
      </c>
      <c r="L247" s="98"/>
    </row>
    <row r="248" spans="3:12">
      <c r="C248" s="299" t="s">
        <v>1338</v>
      </c>
      <c r="D248" s="151"/>
      <c r="E248" s="96">
        <f>HLOOKUP($C248,$CB$2:$CE$3,2,0)</f>
        <v>35000</v>
      </c>
      <c r="F248" s="97">
        <f>D248*E248</f>
        <v>0</v>
      </c>
      <c r="G248" s="165"/>
      <c r="H248" s="101" t="s">
        <v>1015</v>
      </c>
      <c r="I248" s="101" t="str">
        <f>VLOOKUP(H248,Presupuesto!$B$11:$C$565,2,0)</f>
        <v>EQUIPO DE COMPUTACION</v>
      </c>
      <c r="J248" s="98" t="str">
        <f>$J$247</f>
        <v>Posgrado</v>
      </c>
      <c r="K248" s="98" t="s">
        <v>412</v>
      </c>
      <c r="L248" s="98"/>
    </row>
    <row r="249" spans="3:12">
      <c r="C249" s="99" t="s">
        <v>73</v>
      </c>
      <c r="D249" s="151"/>
      <c r="E249" s="100">
        <v>4000</v>
      </c>
      <c r="F249" s="97">
        <f t="shared" ref="F249:F260" si="20">D249*E249</f>
        <v>0</v>
      </c>
      <c r="G249" s="165"/>
      <c r="H249" s="101" t="s">
        <v>987</v>
      </c>
      <c r="I249" s="101" t="str">
        <f>VLOOKUP(H249,Presupuesto!$B$11:$C$565,2,0)</f>
        <v>EQUIPOS VARIOS DE OFICINA</v>
      </c>
      <c r="J249" s="98" t="str">
        <f t="shared" ref="J249:J260" si="21">$J$247</f>
        <v>Posgrado</v>
      </c>
      <c r="K249" s="98" t="s">
        <v>395</v>
      </c>
      <c r="L249" s="98"/>
    </row>
    <row r="250" spans="3:12">
      <c r="C250" s="99" t="s">
        <v>74</v>
      </c>
      <c r="D250" s="151"/>
      <c r="E250" s="100">
        <v>8000</v>
      </c>
      <c r="F250" s="97">
        <f t="shared" si="20"/>
        <v>0</v>
      </c>
      <c r="G250" s="165"/>
      <c r="H250" s="101" t="s">
        <v>1015</v>
      </c>
      <c r="I250" s="101" t="str">
        <f>VLOOKUP(H250,Presupuesto!$B$11:$C$565,2,0)</f>
        <v>EQUIPO DE COMPUTACION</v>
      </c>
      <c r="J250" s="98" t="str">
        <f t="shared" si="21"/>
        <v>Posgrado</v>
      </c>
      <c r="K250" s="98" t="s">
        <v>395</v>
      </c>
      <c r="L250" s="98"/>
    </row>
    <row r="251" spans="3:12">
      <c r="C251" s="99" t="s">
        <v>75</v>
      </c>
      <c r="D251" s="151"/>
      <c r="E251" s="100">
        <v>5000</v>
      </c>
      <c r="F251" s="97">
        <f t="shared" si="20"/>
        <v>0</v>
      </c>
      <c r="G251" s="165"/>
      <c r="H251" s="101" t="s">
        <v>1015</v>
      </c>
      <c r="I251" s="101" t="str">
        <f>VLOOKUP(H251,Presupuesto!$B$11:$C$565,2,0)</f>
        <v>EQUIPO DE COMPUTACION</v>
      </c>
      <c r="J251" s="98" t="str">
        <f t="shared" si="21"/>
        <v>Posgrado</v>
      </c>
      <c r="K251" s="98" t="s">
        <v>395</v>
      </c>
      <c r="L251" s="98"/>
    </row>
    <row r="252" spans="3:12">
      <c r="C252" s="99" t="s">
        <v>35</v>
      </c>
      <c r="D252" s="151"/>
      <c r="E252" s="100">
        <v>13000</v>
      </c>
      <c r="F252" s="97">
        <f t="shared" si="20"/>
        <v>0</v>
      </c>
      <c r="G252" s="165"/>
      <c r="H252" s="101" t="s">
        <v>1001</v>
      </c>
      <c r="I252" s="101" t="str">
        <f>VLOOKUP(H252,Presupuesto!$B$11:$C$565,2,0)</f>
        <v>EQUIPO DE TRANSPORTE TRACCION Y ELEVACION</v>
      </c>
      <c r="J252" s="98" t="str">
        <f t="shared" si="21"/>
        <v>Posgrado</v>
      </c>
      <c r="K252" s="98" t="s">
        <v>395</v>
      </c>
      <c r="L252" s="98"/>
    </row>
    <row r="253" spans="3:12">
      <c r="C253" s="99" t="s">
        <v>76</v>
      </c>
      <c r="D253" s="151"/>
      <c r="E253" s="100">
        <v>15000</v>
      </c>
      <c r="F253" s="97">
        <f t="shared" si="20"/>
        <v>0</v>
      </c>
      <c r="G253" s="165"/>
      <c r="H253" s="101" t="s">
        <v>1001</v>
      </c>
      <c r="I253" s="101" t="str">
        <f>VLOOKUP(H253,Presupuesto!$B$11:$C$565,2,0)</f>
        <v>EQUIPO DE TRANSPORTE TRACCION Y ELEVACION</v>
      </c>
      <c r="J253" s="98" t="str">
        <f t="shared" si="21"/>
        <v>Posgrado</v>
      </c>
      <c r="K253" s="98" t="s">
        <v>395</v>
      </c>
      <c r="L253" s="98"/>
    </row>
    <row r="254" spans="3:12">
      <c r="C254" s="99" t="s">
        <v>77</v>
      </c>
      <c r="D254" s="151"/>
      <c r="E254" s="100">
        <v>10000</v>
      </c>
      <c r="F254" s="97">
        <f t="shared" si="20"/>
        <v>0</v>
      </c>
      <c r="G254" s="165"/>
      <c r="H254" s="101" t="s">
        <v>1001</v>
      </c>
      <c r="I254" s="101" t="str">
        <f>VLOOKUP(H254,Presupuesto!$B$11:$C$565,2,0)</f>
        <v>EQUIPO DE TRANSPORTE TRACCION Y ELEVACION</v>
      </c>
      <c r="J254" s="98" t="str">
        <f t="shared" si="21"/>
        <v>Posgrado</v>
      </c>
      <c r="K254" s="98" t="s">
        <v>403</v>
      </c>
      <c r="L254" s="98"/>
    </row>
    <row r="255" spans="3:12">
      <c r="C255" s="99" t="s">
        <v>78</v>
      </c>
      <c r="D255" s="151"/>
      <c r="E255" s="100">
        <v>10000</v>
      </c>
      <c r="F255" s="97">
        <f t="shared" si="20"/>
        <v>0</v>
      </c>
      <c r="G255" s="165"/>
      <c r="H255" s="101" t="s">
        <v>1047</v>
      </c>
      <c r="I255" s="101" t="str">
        <f>VLOOKUP(H255,Presupuesto!$B$11:$C$565,2,0)</f>
        <v>APLICACIONES INFORMATICAS</v>
      </c>
      <c r="J255" s="98" t="str">
        <f t="shared" si="21"/>
        <v>Posgrado</v>
      </c>
      <c r="K255" s="98" t="s">
        <v>399</v>
      </c>
      <c r="L255" s="98"/>
    </row>
    <row r="256" spans="3:12">
      <c r="C256" s="109" t="s">
        <v>79</v>
      </c>
      <c r="D256" s="151"/>
      <c r="E256" s="100">
        <v>2000</v>
      </c>
      <c r="F256" s="97">
        <f t="shared" si="20"/>
        <v>0</v>
      </c>
      <c r="G256" s="165"/>
      <c r="H256" s="110" t="s">
        <v>1015</v>
      </c>
      <c r="I256" s="110" t="str">
        <f>VLOOKUP(H256,Presupuesto!$B$11:$C$565,2,0)</f>
        <v>EQUIPO DE COMPUTACION</v>
      </c>
      <c r="J256" s="98" t="str">
        <f t="shared" si="21"/>
        <v>Posgrado</v>
      </c>
      <c r="K256" s="98" t="s">
        <v>395</v>
      </c>
      <c r="L256" s="98"/>
    </row>
    <row r="257" spans="3:12">
      <c r="C257" s="109" t="s">
        <v>1465</v>
      </c>
      <c r="D257" s="151"/>
      <c r="E257" s="100">
        <v>1500</v>
      </c>
      <c r="F257" s="97">
        <f t="shared" si="20"/>
        <v>0</v>
      </c>
      <c r="G257" s="165"/>
      <c r="H257" s="110" t="s">
        <v>947</v>
      </c>
      <c r="I257" s="110" t="str">
        <f>VLOOKUP(H257,Presupuesto!$B$11:$C$565,2,0)</f>
        <v>UTILES Y MATERIALES ELECTRICOS</v>
      </c>
      <c r="J257" s="98" t="str">
        <f t="shared" si="21"/>
        <v>Posgrado</v>
      </c>
      <c r="K257" s="98" t="s">
        <v>395</v>
      </c>
      <c r="L257" s="98"/>
    </row>
    <row r="258" spans="3:12">
      <c r="C258" s="109" t="s">
        <v>80</v>
      </c>
      <c r="D258" s="151"/>
      <c r="E258" s="100">
        <v>1500</v>
      </c>
      <c r="F258" s="97">
        <f t="shared" si="20"/>
        <v>0</v>
      </c>
      <c r="G258" s="165"/>
      <c r="H258" s="110" t="s">
        <v>1015</v>
      </c>
      <c r="I258" s="110" t="str">
        <f>VLOOKUP(H258,Presupuesto!$B$11:$C$565,2,0)</f>
        <v>EQUIPO DE COMPUTACION</v>
      </c>
      <c r="J258" s="98" t="str">
        <f t="shared" si="21"/>
        <v>Posgrado</v>
      </c>
      <c r="K258" s="98" t="s">
        <v>395</v>
      </c>
      <c r="L258" s="98"/>
    </row>
    <row r="259" spans="3:12">
      <c r="C259" s="109" t="s">
        <v>81</v>
      </c>
      <c r="D259" s="151"/>
      <c r="E259" s="100">
        <v>500</v>
      </c>
      <c r="F259" s="97">
        <f t="shared" si="20"/>
        <v>0</v>
      </c>
      <c r="G259" s="165"/>
      <c r="H259" s="110" t="s">
        <v>956</v>
      </c>
      <c r="I259" s="110" t="str">
        <f>VLOOKUP(H259,Presupuesto!$B$11:$C$565,2,0)</f>
        <v>OTROS RESPUESTOS Y ACCESORIOS MENORES</v>
      </c>
      <c r="J259" s="98" t="str">
        <f t="shared" si="21"/>
        <v>Posgrado</v>
      </c>
      <c r="K259" s="98" t="s">
        <v>395</v>
      </c>
      <c r="L259" s="98"/>
    </row>
    <row r="260" spans="3:12" ht="15.75" thickBot="1">
      <c r="C260" s="102" t="s">
        <v>82</v>
      </c>
      <c r="D260" s="159"/>
      <c r="E260" s="104">
        <v>20</v>
      </c>
      <c r="F260" s="105">
        <f t="shared" si="20"/>
        <v>0</v>
      </c>
      <c r="G260" s="162"/>
      <c r="H260" s="106" t="s">
        <v>956</v>
      </c>
      <c r="I260" s="106" t="str">
        <f>VLOOKUP(H260,Presupuesto!$B$11:$C$565,2,0)</f>
        <v>OTROS RESPUESTOS Y ACCESORIOS MENORES</v>
      </c>
      <c r="J260" s="106" t="str">
        <f t="shared" si="21"/>
        <v>Posgrado</v>
      </c>
      <c r="K260" s="124" t="s">
        <v>394</v>
      </c>
      <c r="L260" s="124"/>
    </row>
    <row r="261" spans="3:12">
      <c r="F261" s="93"/>
      <c r="G261" s="76"/>
      <c r="H261" s="76"/>
      <c r="I261" s="76"/>
    </row>
    <row r="262" spans="3:12" ht="15.75" thickBot="1"/>
    <row r="263" spans="3:12" ht="15.75" thickBot="1">
      <c r="C263" s="29" t="s">
        <v>43</v>
      </c>
      <c r="D263" s="108">
        <f>SUM(F270:F283)</f>
        <v>0</v>
      </c>
      <c r="F263" s="70"/>
      <c r="G263" s="79"/>
      <c r="H263" s="70"/>
      <c r="I263" s="70"/>
    </row>
    <row r="264" spans="3:12">
      <c r="C264" s="70"/>
      <c r="D264" s="31"/>
      <c r="E264" s="93"/>
      <c r="F264" s="93"/>
      <c r="G264" s="93"/>
      <c r="H264" s="76"/>
      <c r="I264" s="76"/>
      <c r="J264" s="76"/>
      <c r="K264" s="112"/>
    </row>
    <row r="265" spans="3:12">
      <c r="C265" s="70"/>
      <c r="D265" s="31"/>
      <c r="E265" s="93"/>
      <c r="F265" s="93"/>
      <c r="G265" s="93"/>
      <c r="H265" s="76"/>
      <c r="I265" s="76"/>
      <c r="J265" s="76"/>
      <c r="K265" s="112"/>
    </row>
    <row r="266" spans="3:12" ht="15.75">
      <c r="C266" s="202" t="s">
        <v>392</v>
      </c>
      <c r="D266" s="351"/>
      <c r="E266" s="93"/>
      <c r="F266" s="93"/>
      <c r="G266" s="93"/>
      <c r="H266" s="76"/>
      <c r="I266" s="76"/>
      <c r="J266" s="76"/>
      <c r="K266" s="112"/>
    </row>
    <row r="267" spans="3:12" ht="18.75">
      <c r="C267" s="208"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3"/>
      <c r="F267" s="93"/>
      <c r="G267" s="93"/>
      <c r="H267" s="76"/>
      <c r="I267" s="76"/>
      <c r="J267" s="76"/>
      <c r="K267" s="112"/>
    </row>
    <row r="268" spans="3:12">
      <c r="F268" s="93"/>
      <c r="G268" s="76"/>
      <c r="H268" s="76"/>
      <c r="I268" s="76"/>
    </row>
    <row r="269" spans="3:12" ht="30.75" thickBot="1">
      <c r="C269" s="149" t="s">
        <v>44</v>
      </c>
      <c r="D269" s="149" t="s">
        <v>55</v>
      </c>
      <c r="E269" s="149" t="s">
        <v>57</v>
      </c>
      <c r="F269" s="150" t="s">
        <v>27</v>
      </c>
      <c r="G269" s="150" t="s">
        <v>131</v>
      </c>
      <c r="H269" s="149" t="s">
        <v>46</v>
      </c>
      <c r="I269" s="149" t="s">
        <v>132</v>
      </c>
      <c r="J269" s="149" t="s">
        <v>410</v>
      </c>
      <c r="K269" s="149" t="s">
        <v>411</v>
      </c>
      <c r="L269" s="149" t="s">
        <v>464</v>
      </c>
    </row>
    <row r="270" spans="3:12" ht="15.75" thickBot="1">
      <c r="C270" s="299" t="s">
        <v>1340</v>
      </c>
      <c r="D270" s="158"/>
      <c r="E270" s="96">
        <f>HLOOKUP($C270,$CB$2:$CE$3,2,0)</f>
        <v>15000</v>
      </c>
      <c r="F270" s="97">
        <f>D270*E270</f>
        <v>0</v>
      </c>
      <c r="G270" s="165"/>
      <c r="H270" s="98" t="s">
        <v>1015</v>
      </c>
      <c r="I270" s="98" t="str">
        <f>VLOOKUP(H270,Presupuesto!$B$11:$C$565,2,0)</f>
        <v>EQUIPO DE COMPUTACION</v>
      </c>
      <c r="J270" s="216" t="s">
        <v>1462</v>
      </c>
      <c r="K270" s="98" t="s">
        <v>394</v>
      </c>
      <c r="L270" s="98"/>
    </row>
    <row r="271" spans="3:12">
      <c r="C271" s="299" t="s">
        <v>1338</v>
      </c>
      <c r="D271" s="151"/>
      <c r="E271" s="96">
        <f>HLOOKUP($C271,$CB$2:$CE$3,2,0)</f>
        <v>35000</v>
      </c>
      <c r="F271" s="97">
        <f>D271*E271</f>
        <v>0</v>
      </c>
      <c r="G271" s="165"/>
      <c r="H271" s="101" t="s">
        <v>1015</v>
      </c>
      <c r="I271" s="101" t="str">
        <f>VLOOKUP(H271,Presupuesto!$B$11:$C$565,2,0)</f>
        <v>EQUIPO DE COMPUTACION</v>
      </c>
      <c r="J271" s="98" t="str">
        <f>$J$270</f>
        <v>Desarrollo del Sistema de Educación Superior</v>
      </c>
      <c r="K271" s="98" t="s">
        <v>412</v>
      </c>
      <c r="L271" s="98"/>
    </row>
    <row r="272" spans="3:12">
      <c r="C272" s="99" t="s">
        <v>73</v>
      </c>
      <c r="D272" s="151"/>
      <c r="E272" s="100">
        <v>4000</v>
      </c>
      <c r="F272" s="97">
        <f t="shared" ref="F272:F283" si="22">D272*E272</f>
        <v>0</v>
      </c>
      <c r="G272" s="165"/>
      <c r="H272" s="101" t="s">
        <v>987</v>
      </c>
      <c r="I272" s="101" t="str">
        <f>VLOOKUP(H272,Presupuesto!$B$11:$C$565,2,0)</f>
        <v>EQUIPOS VARIOS DE OFICINA</v>
      </c>
      <c r="J272" s="98" t="str">
        <f t="shared" ref="J272:J283" si="23">$J$270</f>
        <v>Desarrollo del Sistema de Educación Superior</v>
      </c>
      <c r="K272" s="98" t="s">
        <v>395</v>
      </c>
      <c r="L272" s="98"/>
    </row>
    <row r="273" spans="3:12">
      <c r="C273" s="99" t="s">
        <v>74</v>
      </c>
      <c r="D273" s="151"/>
      <c r="E273" s="100">
        <v>8000</v>
      </c>
      <c r="F273" s="97">
        <f t="shared" si="22"/>
        <v>0</v>
      </c>
      <c r="G273" s="165"/>
      <c r="H273" s="101" t="s">
        <v>1015</v>
      </c>
      <c r="I273" s="101" t="str">
        <f>VLOOKUP(H273,Presupuesto!$B$11:$C$565,2,0)</f>
        <v>EQUIPO DE COMPUTACION</v>
      </c>
      <c r="J273" s="98" t="str">
        <f t="shared" si="23"/>
        <v>Desarrollo del Sistema de Educación Superior</v>
      </c>
      <c r="K273" s="98" t="s">
        <v>395</v>
      </c>
      <c r="L273" s="98"/>
    </row>
    <row r="274" spans="3:12">
      <c r="C274" s="99" t="s">
        <v>75</v>
      </c>
      <c r="D274" s="151"/>
      <c r="E274" s="100">
        <v>5000</v>
      </c>
      <c r="F274" s="97">
        <f t="shared" si="22"/>
        <v>0</v>
      </c>
      <c r="G274" s="165"/>
      <c r="H274" s="101" t="s">
        <v>1015</v>
      </c>
      <c r="I274" s="101" t="str">
        <f>VLOOKUP(H274,Presupuesto!$B$11:$C$565,2,0)</f>
        <v>EQUIPO DE COMPUTACION</v>
      </c>
      <c r="J274" s="98" t="str">
        <f t="shared" si="23"/>
        <v>Desarrollo del Sistema de Educación Superior</v>
      </c>
      <c r="K274" s="98" t="s">
        <v>395</v>
      </c>
      <c r="L274" s="98"/>
    </row>
    <row r="275" spans="3:12">
      <c r="C275" s="99" t="s">
        <v>35</v>
      </c>
      <c r="D275" s="151"/>
      <c r="E275" s="100">
        <v>13000</v>
      </c>
      <c r="F275" s="97">
        <f t="shared" si="22"/>
        <v>0</v>
      </c>
      <c r="G275" s="165"/>
      <c r="H275" s="101" t="s">
        <v>1001</v>
      </c>
      <c r="I275" s="101" t="str">
        <f>VLOOKUP(H275,Presupuesto!$B$11:$C$565,2,0)</f>
        <v>EQUIPO DE TRANSPORTE TRACCION Y ELEVACION</v>
      </c>
      <c r="J275" s="98" t="str">
        <f t="shared" si="23"/>
        <v>Desarrollo del Sistema de Educación Superior</v>
      </c>
      <c r="K275" s="98" t="s">
        <v>395</v>
      </c>
      <c r="L275" s="98"/>
    </row>
    <row r="276" spans="3:12">
      <c r="C276" s="99" t="s">
        <v>76</v>
      </c>
      <c r="D276" s="151"/>
      <c r="E276" s="100">
        <v>15000</v>
      </c>
      <c r="F276" s="97">
        <f t="shared" si="22"/>
        <v>0</v>
      </c>
      <c r="G276" s="165"/>
      <c r="H276" s="101" t="s">
        <v>1001</v>
      </c>
      <c r="I276" s="101" t="str">
        <f>VLOOKUP(H276,Presupuesto!$B$11:$C$565,2,0)</f>
        <v>EQUIPO DE TRANSPORTE TRACCION Y ELEVACION</v>
      </c>
      <c r="J276" s="98" t="str">
        <f t="shared" si="23"/>
        <v>Desarrollo del Sistema de Educación Superior</v>
      </c>
      <c r="K276" s="98" t="s">
        <v>395</v>
      </c>
      <c r="L276" s="98"/>
    </row>
    <row r="277" spans="3:12">
      <c r="C277" s="99" t="s">
        <v>77</v>
      </c>
      <c r="D277" s="151"/>
      <c r="E277" s="100">
        <v>10000</v>
      </c>
      <c r="F277" s="97">
        <f t="shared" si="22"/>
        <v>0</v>
      </c>
      <c r="G277" s="165"/>
      <c r="H277" s="101" t="s">
        <v>1001</v>
      </c>
      <c r="I277" s="101" t="str">
        <f>VLOOKUP(H277,Presupuesto!$B$11:$C$565,2,0)</f>
        <v>EQUIPO DE TRANSPORTE TRACCION Y ELEVACION</v>
      </c>
      <c r="J277" s="98" t="str">
        <f t="shared" si="23"/>
        <v>Desarrollo del Sistema de Educación Superior</v>
      </c>
      <c r="K277" s="98" t="s">
        <v>403</v>
      </c>
      <c r="L277" s="98"/>
    </row>
    <row r="278" spans="3:12">
      <c r="C278" s="99" t="s">
        <v>78</v>
      </c>
      <c r="D278" s="151"/>
      <c r="E278" s="100">
        <v>10000</v>
      </c>
      <c r="F278" s="97">
        <f t="shared" si="22"/>
        <v>0</v>
      </c>
      <c r="G278" s="165"/>
      <c r="H278" s="101" t="s">
        <v>1047</v>
      </c>
      <c r="I278" s="101" t="str">
        <f>VLOOKUP(H278,Presupuesto!$B$11:$C$565,2,0)</f>
        <v>APLICACIONES INFORMATICAS</v>
      </c>
      <c r="J278" s="98" t="str">
        <f t="shared" si="23"/>
        <v>Desarrollo del Sistema de Educación Superior</v>
      </c>
      <c r="K278" s="98" t="s">
        <v>399</v>
      </c>
      <c r="L278" s="98"/>
    </row>
    <row r="279" spans="3:12">
      <c r="C279" s="109" t="s">
        <v>79</v>
      </c>
      <c r="D279" s="151"/>
      <c r="E279" s="100">
        <v>2000</v>
      </c>
      <c r="F279" s="97">
        <f t="shared" si="22"/>
        <v>0</v>
      </c>
      <c r="G279" s="165"/>
      <c r="H279" s="110" t="s">
        <v>1015</v>
      </c>
      <c r="I279" s="110" t="str">
        <f>VLOOKUP(H279,Presupuesto!$B$11:$C$565,2,0)</f>
        <v>EQUIPO DE COMPUTACION</v>
      </c>
      <c r="J279" s="98" t="str">
        <f t="shared" si="23"/>
        <v>Desarrollo del Sistema de Educación Superior</v>
      </c>
      <c r="K279" s="98" t="s">
        <v>395</v>
      </c>
      <c r="L279" s="98"/>
    </row>
    <row r="280" spans="3:12">
      <c r="C280" s="109" t="s">
        <v>1465</v>
      </c>
      <c r="D280" s="151"/>
      <c r="E280" s="100">
        <v>1500</v>
      </c>
      <c r="F280" s="97">
        <f t="shared" si="22"/>
        <v>0</v>
      </c>
      <c r="G280" s="165"/>
      <c r="H280" s="110" t="s">
        <v>947</v>
      </c>
      <c r="I280" s="110" t="str">
        <f>VLOOKUP(H280,Presupuesto!$B$11:$C$565,2,0)</f>
        <v>UTILES Y MATERIALES ELECTRICOS</v>
      </c>
      <c r="J280" s="98" t="str">
        <f t="shared" si="23"/>
        <v>Desarrollo del Sistema de Educación Superior</v>
      </c>
      <c r="K280" s="98" t="s">
        <v>395</v>
      </c>
      <c r="L280" s="98"/>
    </row>
    <row r="281" spans="3:12">
      <c r="C281" s="109" t="s">
        <v>80</v>
      </c>
      <c r="D281" s="151"/>
      <c r="E281" s="100">
        <v>1500</v>
      </c>
      <c r="F281" s="97">
        <f t="shared" si="22"/>
        <v>0</v>
      </c>
      <c r="G281" s="165"/>
      <c r="H281" s="110" t="s">
        <v>1015</v>
      </c>
      <c r="I281" s="110" t="str">
        <f>VLOOKUP(H281,Presupuesto!$B$11:$C$565,2,0)</f>
        <v>EQUIPO DE COMPUTACION</v>
      </c>
      <c r="J281" s="98" t="str">
        <f t="shared" si="23"/>
        <v>Desarrollo del Sistema de Educación Superior</v>
      </c>
      <c r="K281" s="98" t="s">
        <v>395</v>
      </c>
      <c r="L281" s="98"/>
    </row>
    <row r="282" spans="3:12">
      <c r="C282" s="109" t="s">
        <v>81</v>
      </c>
      <c r="D282" s="151"/>
      <c r="E282" s="100">
        <v>500</v>
      </c>
      <c r="F282" s="97">
        <f t="shared" si="22"/>
        <v>0</v>
      </c>
      <c r="G282" s="165"/>
      <c r="H282" s="110" t="s">
        <v>956</v>
      </c>
      <c r="I282" s="110" t="str">
        <f>VLOOKUP(H282,Presupuesto!$B$11:$C$565,2,0)</f>
        <v>OTROS RESPUESTOS Y ACCESORIOS MENORES</v>
      </c>
      <c r="J282" s="98" t="str">
        <f t="shared" si="23"/>
        <v>Desarrollo del Sistema de Educación Superior</v>
      </c>
      <c r="K282" s="98" t="s">
        <v>395</v>
      </c>
      <c r="L282" s="98"/>
    </row>
    <row r="283" spans="3:12" ht="15.75" thickBot="1">
      <c r="C283" s="102" t="s">
        <v>82</v>
      </c>
      <c r="D283" s="159"/>
      <c r="E283" s="104">
        <v>20</v>
      </c>
      <c r="F283" s="105">
        <f t="shared" si="22"/>
        <v>0</v>
      </c>
      <c r="G283" s="162"/>
      <c r="H283" s="106" t="s">
        <v>956</v>
      </c>
      <c r="I283" s="106" t="str">
        <f>VLOOKUP(H283,Presupuesto!$B$11:$C$565,2,0)</f>
        <v>OTROS RESPUESTOS Y ACCESORIOS MENORES</v>
      </c>
      <c r="J283" s="106" t="str">
        <f t="shared" si="23"/>
        <v>Desarrollo del Sistema de Educación Superior</v>
      </c>
      <c r="K283" s="124" t="s">
        <v>394</v>
      </c>
      <c r="L283" s="124"/>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888"/>
  <sheetViews>
    <sheetView showGridLines="0" topLeftCell="E8" zoomScale="86" zoomScaleNormal="86" workbookViewId="0">
      <selection activeCell="J13" sqref="J13"/>
    </sheetView>
  </sheetViews>
  <sheetFormatPr baseColWidth="10" defaultColWidth="11.5703125" defaultRowHeight="1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c r="A1" s="450" t="s">
        <v>251</v>
      </c>
      <c r="B1" s="451" t="s">
        <v>252</v>
      </c>
      <c r="C1" s="448" t="s">
        <v>253</v>
      </c>
      <c r="D1" s="448" t="s">
        <v>497</v>
      </c>
      <c r="E1" s="448" t="s">
        <v>499</v>
      </c>
      <c r="F1" s="448" t="s">
        <v>501</v>
      </c>
      <c r="G1" s="448" t="s">
        <v>503</v>
      </c>
      <c r="H1" s="448" t="s">
        <v>505</v>
      </c>
      <c r="I1" s="448" t="s">
        <v>507</v>
      </c>
      <c r="J1" s="448" t="s">
        <v>254</v>
      </c>
      <c r="K1" s="448" t="s">
        <v>510</v>
      </c>
      <c r="L1" s="448" t="s">
        <v>255</v>
      </c>
      <c r="M1" s="448" t="s">
        <v>512</v>
      </c>
      <c r="N1" s="448" t="s">
        <v>514</v>
      </c>
      <c r="O1" s="448" t="s">
        <v>516</v>
      </c>
      <c r="P1" s="448" t="s">
        <v>256</v>
      </c>
      <c r="Q1" s="448" t="s">
        <v>517</v>
      </c>
      <c r="R1" s="448" t="s">
        <v>520</v>
      </c>
      <c r="S1" s="448" t="s">
        <v>257</v>
      </c>
      <c r="T1" s="448" t="s">
        <v>522</v>
      </c>
      <c r="U1" s="448" t="s">
        <v>258</v>
      </c>
      <c r="V1" s="448" t="s">
        <v>523</v>
      </c>
      <c r="W1" s="448" t="s">
        <v>524</v>
      </c>
      <c r="X1" s="448" t="s">
        <v>528</v>
      </c>
      <c r="Y1" s="448" t="s">
        <v>274</v>
      </c>
      <c r="Z1" s="448" t="s">
        <v>529</v>
      </c>
      <c r="AA1" s="448" t="s">
        <v>531</v>
      </c>
      <c r="AB1" s="448" t="s">
        <v>533</v>
      </c>
      <c r="AC1" s="448" t="s">
        <v>275</v>
      </c>
      <c r="AD1" s="448" t="s">
        <v>535</v>
      </c>
      <c r="AE1" s="448" t="s">
        <v>537</v>
      </c>
      <c r="AF1" s="448" t="s">
        <v>539</v>
      </c>
      <c r="AG1" s="448" t="s">
        <v>541</v>
      </c>
      <c r="AH1" s="448" t="s">
        <v>250</v>
      </c>
      <c r="AI1" s="448" t="s">
        <v>543</v>
      </c>
      <c r="AJ1" s="451" t="s">
        <v>259</v>
      </c>
      <c r="AK1" s="448" t="s">
        <v>545</v>
      </c>
      <c r="AL1" s="448" t="s">
        <v>260</v>
      </c>
      <c r="AM1" s="448" t="s">
        <v>547</v>
      </c>
      <c r="AN1" s="448" t="s">
        <v>549</v>
      </c>
      <c r="AO1" s="448" t="s">
        <v>261</v>
      </c>
      <c r="AP1" s="448" t="s">
        <v>551</v>
      </c>
      <c r="AQ1" s="448" t="s">
        <v>553</v>
      </c>
      <c r="AR1" s="448" t="s">
        <v>262</v>
      </c>
      <c r="AS1" s="448" t="s">
        <v>554</v>
      </c>
      <c r="AT1" s="448" t="s">
        <v>556</v>
      </c>
      <c r="AU1" s="448" t="s">
        <v>557</v>
      </c>
      <c r="AV1" s="448" t="s">
        <v>558</v>
      </c>
      <c r="AW1" s="448" t="s">
        <v>560</v>
      </c>
      <c r="AX1" s="448" t="s">
        <v>562</v>
      </c>
      <c r="AY1" s="448" t="s">
        <v>563</v>
      </c>
      <c r="AZ1" s="448" t="s">
        <v>263</v>
      </c>
      <c r="BA1" s="448" t="s">
        <v>565</v>
      </c>
      <c r="BB1" s="448" t="s">
        <v>567</v>
      </c>
      <c r="BC1" s="448" t="s">
        <v>569</v>
      </c>
      <c r="BD1" s="448" t="s">
        <v>571</v>
      </c>
      <c r="BE1" s="448" t="s">
        <v>573</v>
      </c>
      <c r="BF1" s="448" t="s">
        <v>575</v>
      </c>
      <c r="BG1" s="448" t="s">
        <v>577</v>
      </c>
      <c r="BH1" s="448" t="s">
        <v>579</v>
      </c>
      <c r="BI1" s="448" t="s">
        <v>276</v>
      </c>
      <c r="BJ1" s="448" t="s">
        <v>581</v>
      </c>
      <c r="BK1" s="448" t="s">
        <v>583</v>
      </c>
      <c r="BL1" s="448" t="s">
        <v>585</v>
      </c>
      <c r="BM1" s="448" t="s">
        <v>587</v>
      </c>
      <c r="BN1" s="448" t="s">
        <v>589</v>
      </c>
      <c r="BO1" s="448" t="s">
        <v>591</v>
      </c>
      <c r="BP1" s="448" t="s">
        <v>593</v>
      </c>
      <c r="BQ1" s="448" t="s">
        <v>595</v>
      </c>
      <c r="BR1" s="448" t="s">
        <v>597</v>
      </c>
      <c r="BS1" s="448" t="s">
        <v>599</v>
      </c>
      <c r="BT1" s="451" t="s">
        <v>264</v>
      </c>
      <c r="BU1" s="448" t="s">
        <v>265</v>
      </c>
      <c r="BV1" s="448" t="s">
        <v>601</v>
      </c>
      <c r="BW1" s="448" t="s">
        <v>266</v>
      </c>
      <c r="BX1" s="448" t="s">
        <v>603</v>
      </c>
      <c r="BY1" s="448" t="s">
        <v>605</v>
      </c>
      <c r="BZ1" s="451" t="s">
        <v>267</v>
      </c>
      <c r="CA1" s="448" t="s">
        <v>268</v>
      </c>
      <c r="CB1" s="448" t="s">
        <v>607</v>
      </c>
      <c r="CC1" s="448" t="s">
        <v>269</v>
      </c>
      <c r="CD1" s="448" t="s">
        <v>609</v>
      </c>
      <c r="CE1" s="448" t="s">
        <v>611</v>
      </c>
      <c r="CF1" s="448" t="s">
        <v>613</v>
      </c>
      <c r="CG1" s="451" t="s">
        <v>270</v>
      </c>
      <c r="CH1" s="448" t="s">
        <v>619</v>
      </c>
      <c r="CI1" s="448" t="s">
        <v>621</v>
      </c>
      <c r="CJ1" s="448" t="s">
        <v>271</v>
      </c>
      <c r="CK1" s="448" t="s">
        <v>615</v>
      </c>
      <c r="CL1" s="448" t="s">
        <v>617</v>
      </c>
      <c r="CM1" s="448" t="s">
        <v>272</v>
      </c>
      <c r="CN1" s="448" t="s">
        <v>623</v>
      </c>
      <c r="CO1" s="448" t="s">
        <v>273</v>
      </c>
      <c r="CP1" s="448" t="s">
        <v>624</v>
      </c>
      <c r="CQ1" s="447" t="s">
        <v>277</v>
      </c>
      <c r="CR1" s="451" t="s">
        <v>278</v>
      </c>
      <c r="CS1" s="448" t="s">
        <v>625</v>
      </c>
      <c r="CT1" s="448" t="s">
        <v>626</v>
      </c>
      <c r="CU1" s="448" t="s">
        <v>628</v>
      </c>
      <c r="CV1" s="448" t="s">
        <v>279</v>
      </c>
      <c r="CW1" s="448" t="s">
        <v>630</v>
      </c>
      <c r="CX1" s="448" t="s">
        <v>632</v>
      </c>
      <c r="CY1" s="448" t="s">
        <v>634</v>
      </c>
      <c r="CZ1" s="448" t="s">
        <v>636</v>
      </c>
      <c r="DA1" s="448" t="s">
        <v>638</v>
      </c>
      <c r="DB1" s="448" t="s">
        <v>640</v>
      </c>
      <c r="DC1" s="451" t="s">
        <v>280</v>
      </c>
      <c r="DD1" s="448" t="s">
        <v>281</v>
      </c>
      <c r="DE1" s="448" t="s">
        <v>642</v>
      </c>
      <c r="DF1" s="448" t="s">
        <v>282</v>
      </c>
      <c r="DG1" s="448" t="s">
        <v>644</v>
      </c>
      <c r="DH1" s="448" t="s">
        <v>646</v>
      </c>
      <c r="DI1" s="448" t="s">
        <v>648</v>
      </c>
      <c r="DJ1" s="448" t="s">
        <v>650</v>
      </c>
      <c r="DK1" s="448" t="s">
        <v>652</v>
      </c>
      <c r="DL1" s="448" t="s">
        <v>654</v>
      </c>
      <c r="DM1" s="448" t="s">
        <v>656</v>
      </c>
      <c r="DN1" s="448" t="s">
        <v>283</v>
      </c>
      <c r="DO1" s="448" t="s">
        <v>658</v>
      </c>
      <c r="DP1" s="448" t="s">
        <v>660</v>
      </c>
      <c r="DQ1" s="448" t="s">
        <v>662</v>
      </c>
      <c r="DR1" s="451" t="s">
        <v>284</v>
      </c>
      <c r="DS1" s="448" t="s">
        <v>664</v>
      </c>
      <c r="DT1" s="448" t="s">
        <v>285</v>
      </c>
      <c r="DU1" s="448" t="s">
        <v>666</v>
      </c>
      <c r="DV1" s="448" t="s">
        <v>286</v>
      </c>
      <c r="DW1" s="448" t="s">
        <v>668</v>
      </c>
      <c r="DX1" s="448" t="s">
        <v>670</v>
      </c>
      <c r="DY1" s="448" t="s">
        <v>672</v>
      </c>
      <c r="DZ1" s="448" t="s">
        <v>674</v>
      </c>
      <c r="EA1" s="448" t="s">
        <v>676</v>
      </c>
      <c r="EB1" s="448" t="s">
        <v>678</v>
      </c>
      <c r="EC1" s="448" t="s">
        <v>680</v>
      </c>
      <c r="ED1" s="448" t="s">
        <v>682</v>
      </c>
      <c r="EE1" s="448" t="s">
        <v>684</v>
      </c>
      <c r="EF1" s="448" t="s">
        <v>686</v>
      </c>
      <c r="EG1" s="448" t="s">
        <v>688</v>
      </c>
      <c r="EH1" s="451" t="s">
        <v>287</v>
      </c>
      <c r="EI1" s="448" t="s">
        <v>690</v>
      </c>
      <c r="EJ1" s="448" t="s">
        <v>288</v>
      </c>
      <c r="EK1" s="448" t="s">
        <v>692</v>
      </c>
      <c r="EL1" s="448" t="s">
        <v>694</v>
      </c>
      <c r="EM1" s="448" t="s">
        <v>289</v>
      </c>
      <c r="EN1" s="448" t="s">
        <v>696</v>
      </c>
      <c r="EO1" s="448" t="s">
        <v>698</v>
      </c>
      <c r="EP1" s="448" t="s">
        <v>290</v>
      </c>
      <c r="EQ1" s="448" t="s">
        <v>700</v>
      </c>
      <c r="ER1" s="448" t="s">
        <v>702</v>
      </c>
      <c r="ES1" s="448" t="s">
        <v>704</v>
      </c>
      <c r="ET1" s="448" t="s">
        <v>291</v>
      </c>
      <c r="EU1" s="448" t="s">
        <v>706</v>
      </c>
      <c r="EV1" s="448" t="s">
        <v>708</v>
      </c>
      <c r="EW1" s="451" t="s">
        <v>292</v>
      </c>
      <c r="EX1" s="448" t="s">
        <v>293</v>
      </c>
      <c r="EY1" s="448" t="s">
        <v>710</v>
      </c>
      <c r="EZ1" s="448" t="s">
        <v>712</v>
      </c>
      <c r="FA1" s="448" t="s">
        <v>714</v>
      </c>
      <c r="FB1" s="448" t="s">
        <v>716</v>
      </c>
      <c r="FC1" s="448" t="s">
        <v>294</v>
      </c>
      <c r="FD1" s="448" t="s">
        <v>718</v>
      </c>
      <c r="FE1" s="448" t="s">
        <v>720</v>
      </c>
      <c r="FF1" s="448" t="s">
        <v>722</v>
      </c>
      <c r="FG1" s="448" t="s">
        <v>724</v>
      </c>
      <c r="FH1" s="448" t="s">
        <v>726</v>
      </c>
      <c r="FI1" s="448" t="s">
        <v>295</v>
      </c>
      <c r="FJ1" s="448" t="s">
        <v>729</v>
      </c>
      <c r="FK1" s="448" t="s">
        <v>296</v>
      </c>
      <c r="FL1" s="448" t="s">
        <v>732</v>
      </c>
      <c r="FM1" s="448" t="s">
        <v>733</v>
      </c>
      <c r="FN1" s="448" t="s">
        <v>735</v>
      </c>
      <c r="FO1" s="448" t="s">
        <v>297</v>
      </c>
      <c r="FP1" s="448" t="s">
        <v>738</v>
      </c>
      <c r="FQ1" s="448" t="s">
        <v>739</v>
      </c>
      <c r="FR1" s="448" t="s">
        <v>741</v>
      </c>
      <c r="FS1" s="448" t="s">
        <v>298</v>
      </c>
      <c r="FT1" s="448" t="s">
        <v>744</v>
      </c>
      <c r="FU1" s="448" t="s">
        <v>746</v>
      </c>
      <c r="FV1" s="448" t="s">
        <v>748</v>
      </c>
      <c r="FW1" s="451" t="s">
        <v>299</v>
      </c>
      <c r="FX1" s="451" t="s">
        <v>300</v>
      </c>
      <c r="FY1" s="448" t="s">
        <v>306</v>
      </c>
      <c r="FZ1" s="448" t="s">
        <v>750</v>
      </c>
      <c r="GA1" s="448" t="s">
        <v>752</v>
      </c>
      <c r="GB1" s="448" t="s">
        <v>754</v>
      </c>
      <c r="GC1" s="448" t="s">
        <v>756</v>
      </c>
      <c r="GD1" s="448" t="s">
        <v>758</v>
      </c>
      <c r="GE1" s="448" t="s">
        <v>760</v>
      </c>
      <c r="GF1" s="451" t="s">
        <v>301</v>
      </c>
      <c r="GG1" s="448" t="s">
        <v>307</v>
      </c>
      <c r="GH1" s="448" t="s">
        <v>762</v>
      </c>
      <c r="GI1" s="448" t="s">
        <v>764</v>
      </c>
      <c r="GJ1" s="448" t="s">
        <v>765</v>
      </c>
      <c r="GK1" s="448" t="s">
        <v>308</v>
      </c>
      <c r="GL1" s="448" t="s">
        <v>768</v>
      </c>
      <c r="GM1" s="448" t="s">
        <v>769</v>
      </c>
      <c r="GN1" s="451" t="s">
        <v>302</v>
      </c>
      <c r="GO1" s="448" t="s">
        <v>303</v>
      </c>
      <c r="GP1" s="448" t="s">
        <v>771</v>
      </c>
      <c r="GQ1" s="448" t="s">
        <v>773</v>
      </c>
      <c r="GR1" s="448" t="s">
        <v>775</v>
      </c>
      <c r="GS1" s="448" t="s">
        <v>777</v>
      </c>
      <c r="GT1" s="448" t="s">
        <v>779</v>
      </c>
      <c r="GU1" s="451" t="s">
        <v>304</v>
      </c>
      <c r="GV1" s="448" t="s">
        <v>305</v>
      </c>
      <c r="GW1" s="448" t="s">
        <v>781</v>
      </c>
      <c r="GX1" s="448" t="s">
        <v>783</v>
      </c>
      <c r="GY1" s="448" t="s">
        <v>785</v>
      </c>
      <c r="GZ1" s="448" t="s">
        <v>787</v>
      </c>
      <c r="HA1" s="448" t="s">
        <v>789</v>
      </c>
      <c r="HB1" s="448" t="s">
        <v>791</v>
      </c>
      <c r="HC1" s="447" t="s">
        <v>309</v>
      </c>
      <c r="HD1" s="451" t="s">
        <v>310</v>
      </c>
      <c r="HE1" s="448" t="s">
        <v>311</v>
      </c>
      <c r="HF1" s="448" t="s">
        <v>793</v>
      </c>
      <c r="HG1" s="448" t="s">
        <v>795</v>
      </c>
      <c r="HH1" s="448" t="s">
        <v>797</v>
      </c>
      <c r="HI1" s="448" t="s">
        <v>799</v>
      </c>
      <c r="HJ1" s="448" t="s">
        <v>312</v>
      </c>
      <c r="HK1" s="448" t="s">
        <v>802</v>
      </c>
      <c r="HL1" s="448" t="s">
        <v>329</v>
      </c>
      <c r="HM1" s="448" t="s">
        <v>840</v>
      </c>
      <c r="HN1" s="448" t="s">
        <v>842</v>
      </c>
      <c r="HO1" s="448" t="s">
        <v>844</v>
      </c>
      <c r="HP1" s="451" t="s">
        <v>313</v>
      </c>
      <c r="HQ1" s="448" t="s">
        <v>804</v>
      </c>
      <c r="HR1" s="448" t="s">
        <v>806</v>
      </c>
      <c r="HS1" s="448" t="s">
        <v>314</v>
      </c>
      <c r="HT1" s="448" t="s">
        <v>809</v>
      </c>
      <c r="HU1" s="448" t="s">
        <v>811</v>
      </c>
      <c r="HV1" s="448" t="s">
        <v>812</v>
      </c>
      <c r="HW1" s="448" t="s">
        <v>814</v>
      </c>
      <c r="HX1" s="451" t="s">
        <v>315</v>
      </c>
      <c r="HY1" s="448" t="s">
        <v>816</v>
      </c>
      <c r="HZ1" s="448" t="s">
        <v>818</v>
      </c>
      <c r="IA1" s="448" t="s">
        <v>820</v>
      </c>
      <c r="IB1" s="448" t="s">
        <v>316</v>
      </c>
      <c r="IC1" s="448" t="s">
        <v>822</v>
      </c>
      <c r="ID1" s="448" t="s">
        <v>824</v>
      </c>
      <c r="IE1" s="448" t="s">
        <v>317</v>
      </c>
      <c r="IF1" s="448" t="s">
        <v>826</v>
      </c>
      <c r="IG1" s="448" t="s">
        <v>828</v>
      </c>
      <c r="IH1" s="448" t="s">
        <v>318</v>
      </c>
      <c r="II1" s="448" t="s">
        <v>830</v>
      </c>
      <c r="IJ1" s="448" t="s">
        <v>832</v>
      </c>
      <c r="IK1" s="448" t="s">
        <v>834</v>
      </c>
      <c r="IL1" s="448" t="s">
        <v>836</v>
      </c>
      <c r="IM1" s="448" t="s">
        <v>319</v>
      </c>
      <c r="IN1" s="448" t="s">
        <v>838</v>
      </c>
      <c r="IO1" s="451" t="s">
        <v>320</v>
      </c>
      <c r="IP1" s="448" t="s">
        <v>846</v>
      </c>
      <c r="IQ1" s="448" t="s">
        <v>848</v>
      </c>
      <c r="IR1" s="448" t="s">
        <v>321</v>
      </c>
      <c r="IS1" s="448" t="s">
        <v>850</v>
      </c>
      <c r="IT1" s="448" t="s">
        <v>852</v>
      </c>
      <c r="IU1" s="448" t="s">
        <v>854</v>
      </c>
      <c r="IV1" s="451" t="s">
        <v>322</v>
      </c>
      <c r="IW1" s="448" t="s">
        <v>856</v>
      </c>
      <c r="IX1" s="448" t="s">
        <v>323</v>
      </c>
      <c r="IY1" s="448" t="s">
        <v>859</v>
      </c>
      <c r="IZ1" s="448" t="s">
        <v>861</v>
      </c>
      <c r="JA1" s="448" t="s">
        <v>863</v>
      </c>
      <c r="JB1" s="448" t="s">
        <v>865</v>
      </c>
      <c r="JC1" s="448" t="s">
        <v>867</v>
      </c>
      <c r="JD1" s="448" t="s">
        <v>869</v>
      </c>
      <c r="JE1" s="448" t="s">
        <v>324</v>
      </c>
      <c r="JF1" s="448" t="s">
        <v>872</v>
      </c>
      <c r="JG1" s="448" t="s">
        <v>874</v>
      </c>
      <c r="JH1" s="448" t="s">
        <v>876</v>
      </c>
      <c r="JI1" s="448" t="s">
        <v>878</v>
      </c>
      <c r="JJ1" s="448" t="s">
        <v>880</v>
      </c>
      <c r="JK1" s="448" t="s">
        <v>882</v>
      </c>
      <c r="JL1" s="448" t="s">
        <v>884</v>
      </c>
      <c r="JM1" s="448" t="s">
        <v>886</v>
      </c>
      <c r="JN1" s="448" t="s">
        <v>325</v>
      </c>
      <c r="JO1" s="448" t="s">
        <v>889</v>
      </c>
      <c r="JP1" s="448" t="s">
        <v>891</v>
      </c>
      <c r="JQ1" s="448" t="s">
        <v>893</v>
      </c>
      <c r="JR1" s="448" t="s">
        <v>895</v>
      </c>
      <c r="JS1" s="448" t="s">
        <v>896</v>
      </c>
      <c r="JT1" s="448" t="s">
        <v>898</v>
      </c>
      <c r="JU1" s="448" t="s">
        <v>900</v>
      </c>
      <c r="JV1" s="448" t="s">
        <v>902</v>
      </c>
      <c r="JW1" s="448" t="s">
        <v>904</v>
      </c>
      <c r="JX1" s="448" t="s">
        <v>906</v>
      </c>
      <c r="JY1" s="448" t="s">
        <v>908</v>
      </c>
      <c r="JZ1" s="448" t="s">
        <v>910</v>
      </c>
      <c r="KA1" s="448" t="s">
        <v>912</v>
      </c>
      <c r="KB1" s="448" t="s">
        <v>914</v>
      </c>
      <c r="KC1" s="448" t="s">
        <v>916</v>
      </c>
      <c r="KD1" s="448" t="s">
        <v>918</v>
      </c>
      <c r="KE1" s="448" t="s">
        <v>920</v>
      </c>
      <c r="KF1" s="448" t="s">
        <v>922</v>
      </c>
      <c r="KG1" s="448" t="s">
        <v>924</v>
      </c>
      <c r="KH1" s="448" t="s">
        <v>926</v>
      </c>
      <c r="KI1" s="448" t="s">
        <v>928</v>
      </c>
      <c r="KJ1" s="448" t="s">
        <v>930</v>
      </c>
      <c r="KK1" s="448" t="s">
        <v>932</v>
      </c>
      <c r="KL1" s="448" t="s">
        <v>934</v>
      </c>
      <c r="KM1" s="448" t="s">
        <v>936</v>
      </c>
      <c r="KN1" s="448" t="s">
        <v>938</v>
      </c>
      <c r="KO1" s="451" t="s">
        <v>326</v>
      </c>
      <c r="KP1" s="448" t="s">
        <v>940</v>
      </c>
      <c r="KQ1" s="448" t="s">
        <v>327</v>
      </c>
      <c r="KR1" s="448" t="s">
        <v>943</v>
      </c>
      <c r="KS1" s="448" t="s">
        <v>945</v>
      </c>
      <c r="KT1" s="448" t="s">
        <v>947</v>
      </c>
      <c r="KU1" s="448" t="s">
        <v>949</v>
      </c>
      <c r="KV1" s="448" t="s">
        <v>328</v>
      </c>
      <c r="KW1" s="448" t="s">
        <v>952</v>
      </c>
      <c r="KX1" s="448" t="s">
        <v>954</v>
      </c>
      <c r="KY1" s="448" t="s">
        <v>956</v>
      </c>
      <c r="KZ1" s="448" t="s">
        <v>958</v>
      </c>
      <c r="LA1" s="448" t="s">
        <v>960</v>
      </c>
      <c r="LB1" s="448" t="s">
        <v>962</v>
      </c>
      <c r="LC1" s="448" t="s">
        <v>964</v>
      </c>
      <c r="LD1" s="447" t="s">
        <v>330</v>
      </c>
      <c r="LE1" s="451" t="s">
        <v>331</v>
      </c>
      <c r="LF1" s="448" t="s">
        <v>332</v>
      </c>
      <c r="LG1" s="448" t="s">
        <v>346</v>
      </c>
      <c r="LH1" s="448" t="s">
        <v>966</v>
      </c>
      <c r="LI1" s="448" t="s">
        <v>968</v>
      </c>
      <c r="LJ1" s="448" t="s">
        <v>970</v>
      </c>
      <c r="LK1" s="448" t="s">
        <v>972</v>
      </c>
      <c r="LL1" s="448" t="s">
        <v>347</v>
      </c>
      <c r="LM1" s="448" t="s">
        <v>974</v>
      </c>
      <c r="LN1" s="448" t="s">
        <v>348</v>
      </c>
      <c r="LO1" s="448" t="s">
        <v>976</v>
      </c>
      <c r="LP1" s="448" t="s">
        <v>333</v>
      </c>
      <c r="LQ1" s="448" t="s">
        <v>978</v>
      </c>
      <c r="LR1" s="448" t="s">
        <v>349</v>
      </c>
      <c r="LS1" s="448" t="s">
        <v>980</v>
      </c>
      <c r="LT1" s="448" t="s">
        <v>982</v>
      </c>
      <c r="LU1" s="448" t="s">
        <v>350</v>
      </c>
      <c r="LV1" s="451" t="s">
        <v>334</v>
      </c>
      <c r="LW1" s="448" t="s">
        <v>335</v>
      </c>
      <c r="LX1" s="448" t="s">
        <v>984</v>
      </c>
      <c r="LY1" s="448" t="s">
        <v>986</v>
      </c>
      <c r="LZ1" s="448" t="s">
        <v>987</v>
      </c>
      <c r="MA1" s="448" t="s">
        <v>989</v>
      </c>
      <c r="MB1" s="448" t="s">
        <v>990</v>
      </c>
      <c r="MC1" s="448" t="s">
        <v>992</v>
      </c>
      <c r="MD1" s="448" t="s">
        <v>994</v>
      </c>
      <c r="ME1" s="448" t="s">
        <v>996</v>
      </c>
      <c r="MF1" s="448" t="s">
        <v>998</v>
      </c>
      <c r="MG1" s="448" t="s">
        <v>336</v>
      </c>
      <c r="MH1" s="448" t="s">
        <v>1001</v>
      </c>
      <c r="MI1" s="448" t="s">
        <v>1002</v>
      </c>
      <c r="MJ1" s="448" t="s">
        <v>1004</v>
      </c>
      <c r="MK1" s="448" t="s">
        <v>337</v>
      </c>
      <c r="ML1" s="448" t="s">
        <v>1007</v>
      </c>
      <c r="MM1" s="448" t="s">
        <v>1008</v>
      </c>
      <c r="MN1" s="448" t="s">
        <v>1010</v>
      </c>
      <c r="MO1" s="448" t="s">
        <v>1012</v>
      </c>
      <c r="MP1" s="448" t="s">
        <v>338</v>
      </c>
      <c r="MQ1" s="448" t="s">
        <v>1015</v>
      </c>
      <c r="MR1" s="448" t="s">
        <v>1017</v>
      </c>
      <c r="MS1" s="448" t="s">
        <v>1019</v>
      </c>
      <c r="MT1" s="448" t="s">
        <v>1021</v>
      </c>
      <c r="MU1" s="448" t="s">
        <v>339</v>
      </c>
      <c r="MV1" s="448" t="s">
        <v>1024</v>
      </c>
      <c r="MW1" s="448" t="s">
        <v>1026</v>
      </c>
      <c r="MX1" s="448" t="s">
        <v>1028</v>
      </c>
      <c r="MY1" s="448" t="s">
        <v>1030</v>
      </c>
      <c r="MZ1" s="448" t="s">
        <v>1032</v>
      </c>
      <c r="NA1" s="448" t="s">
        <v>1034</v>
      </c>
      <c r="NB1" s="448" t="s">
        <v>1036</v>
      </c>
      <c r="NC1" s="448" t="s">
        <v>1038</v>
      </c>
      <c r="ND1" s="448" t="s">
        <v>1040</v>
      </c>
      <c r="NE1" s="448" t="s">
        <v>1042</v>
      </c>
      <c r="NF1" s="448" t="s">
        <v>1044</v>
      </c>
      <c r="NG1" s="448" t="s">
        <v>1045</v>
      </c>
      <c r="NH1" s="451" t="s">
        <v>340</v>
      </c>
      <c r="NI1" s="448" t="s">
        <v>341</v>
      </c>
      <c r="NJ1" s="448" t="s">
        <v>1047</v>
      </c>
      <c r="NK1" s="448" t="s">
        <v>1049</v>
      </c>
      <c r="NL1" s="448" t="s">
        <v>1051</v>
      </c>
      <c r="NM1" s="448" t="s">
        <v>1053</v>
      </c>
      <c r="NN1" s="451" t="s">
        <v>342</v>
      </c>
      <c r="NO1" s="448" t="s">
        <v>343</v>
      </c>
      <c r="NP1" s="448" t="s">
        <v>1054</v>
      </c>
      <c r="NQ1" s="448" t="s">
        <v>344</v>
      </c>
      <c r="NR1" s="448" t="s">
        <v>1056</v>
      </c>
      <c r="NS1" s="448" t="s">
        <v>1058</v>
      </c>
      <c r="NT1" s="448" t="s">
        <v>345</v>
      </c>
      <c r="NU1" s="448" t="s">
        <v>1060</v>
      </c>
      <c r="NV1" s="447" t="s">
        <v>351</v>
      </c>
      <c r="NW1" s="451" t="s">
        <v>352</v>
      </c>
      <c r="NX1" s="448" t="s">
        <v>353</v>
      </c>
      <c r="NY1" s="448" t="s">
        <v>1063</v>
      </c>
      <c r="NZ1" s="448" t="s">
        <v>1065</v>
      </c>
      <c r="OA1" s="448" t="s">
        <v>354</v>
      </c>
      <c r="OB1" s="448" t="s">
        <v>364</v>
      </c>
      <c r="OC1" s="448" t="s">
        <v>1067</v>
      </c>
      <c r="OD1" s="448" t="s">
        <v>1069</v>
      </c>
      <c r="OE1" s="448" t="s">
        <v>1071</v>
      </c>
      <c r="OF1" s="448" t="s">
        <v>1073</v>
      </c>
      <c r="OG1" s="448" t="s">
        <v>1075</v>
      </c>
      <c r="OH1" s="448" t="s">
        <v>1077</v>
      </c>
      <c r="OI1" s="448" t="s">
        <v>1079</v>
      </c>
      <c r="OJ1" s="448" t="s">
        <v>1081</v>
      </c>
      <c r="OK1" s="448" t="s">
        <v>1083</v>
      </c>
      <c r="OL1" s="448" t="s">
        <v>1085</v>
      </c>
      <c r="OM1" s="448" t="s">
        <v>1087</v>
      </c>
      <c r="ON1" s="448" t="s">
        <v>1089</v>
      </c>
      <c r="OO1" s="448" t="s">
        <v>1091</v>
      </c>
      <c r="OP1" s="448" t="s">
        <v>1093</v>
      </c>
      <c r="OQ1" s="448" t="s">
        <v>1095</v>
      </c>
      <c r="OR1" s="448" t="s">
        <v>1097</v>
      </c>
      <c r="OS1" s="448" t="s">
        <v>1099</v>
      </c>
      <c r="OT1" s="448" t="s">
        <v>1101</v>
      </c>
      <c r="OU1" s="448" t="s">
        <v>1103</v>
      </c>
      <c r="OV1" s="448" t="s">
        <v>1105</v>
      </c>
      <c r="OW1" s="448" t="s">
        <v>1107</v>
      </c>
      <c r="OX1" s="448" t="s">
        <v>1109</v>
      </c>
      <c r="OY1" s="448" t="s">
        <v>365</v>
      </c>
      <c r="OZ1" s="448" t="s">
        <v>1112</v>
      </c>
      <c r="PA1" s="448" t="s">
        <v>1114</v>
      </c>
      <c r="PB1" s="448" t="s">
        <v>1115</v>
      </c>
      <c r="PC1" s="448" t="s">
        <v>1117</v>
      </c>
      <c r="PD1" s="448" t="s">
        <v>1119</v>
      </c>
      <c r="PE1" s="448" t="s">
        <v>1121</v>
      </c>
      <c r="PF1" s="448" t="s">
        <v>1123</v>
      </c>
      <c r="PG1" s="448" t="s">
        <v>1125</v>
      </c>
      <c r="PH1" s="448" t="s">
        <v>1127</v>
      </c>
      <c r="PI1" s="448" t="s">
        <v>1129</v>
      </c>
      <c r="PJ1" s="448" t="s">
        <v>1131</v>
      </c>
      <c r="PK1" s="448" t="s">
        <v>1133</v>
      </c>
      <c r="PL1" s="448" t="s">
        <v>1135</v>
      </c>
      <c r="PM1" s="448" t="s">
        <v>1137</v>
      </c>
      <c r="PN1" s="448" t="s">
        <v>1139</v>
      </c>
      <c r="PO1" s="448" t="s">
        <v>1141</v>
      </c>
      <c r="PP1" s="448" t="s">
        <v>1143</v>
      </c>
      <c r="PQ1" s="448" t="s">
        <v>1145</v>
      </c>
      <c r="PR1" s="448" t="s">
        <v>1147</v>
      </c>
      <c r="PS1" s="448" t="s">
        <v>1149</v>
      </c>
      <c r="PT1" s="448" t="s">
        <v>1151</v>
      </c>
      <c r="PU1" s="448" t="s">
        <v>1153</v>
      </c>
      <c r="PV1" s="448" t="s">
        <v>1155</v>
      </c>
      <c r="PW1" s="448" t="s">
        <v>1157</v>
      </c>
      <c r="PX1" s="448" t="s">
        <v>1159</v>
      </c>
      <c r="PY1" s="448" t="s">
        <v>1161</v>
      </c>
      <c r="PZ1" s="448" t="s">
        <v>355</v>
      </c>
      <c r="QA1" s="448" t="s">
        <v>1163</v>
      </c>
      <c r="QB1" s="448" t="s">
        <v>1165</v>
      </c>
      <c r="QC1" s="448" t="s">
        <v>1167</v>
      </c>
      <c r="QD1" s="448" t="s">
        <v>1169</v>
      </c>
      <c r="QE1" s="448" t="s">
        <v>1171</v>
      </c>
      <c r="QF1" s="451" t="s">
        <v>356</v>
      </c>
      <c r="QG1" s="448" t="s">
        <v>357</v>
      </c>
      <c r="QH1" s="448" t="s">
        <v>1173</v>
      </c>
      <c r="QI1" s="448" t="s">
        <v>1175</v>
      </c>
      <c r="QJ1" s="448" t="s">
        <v>1177</v>
      </c>
      <c r="QK1" s="448" t="s">
        <v>1179</v>
      </c>
      <c r="QL1" s="448" t="s">
        <v>1181</v>
      </c>
      <c r="QM1" s="448" t="s">
        <v>1183</v>
      </c>
      <c r="QN1" s="451" t="s">
        <v>358</v>
      </c>
      <c r="QO1" s="448" t="s">
        <v>1185</v>
      </c>
      <c r="QP1" s="448" t="s">
        <v>359</v>
      </c>
      <c r="QQ1" s="448" t="s">
        <v>366</v>
      </c>
      <c r="QR1" s="448" t="s">
        <v>1187</v>
      </c>
      <c r="QS1" s="448" t="s">
        <v>1189</v>
      </c>
      <c r="QT1" s="448" t="s">
        <v>1191</v>
      </c>
      <c r="QU1" s="448" t="s">
        <v>1193</v>
      </c>
      <c r="QV1" s="448" t="s">
        <v>1195</v>
      </c>
      <c r="QW1" s="448" t="s">
        <v>1197</v>
      </c>
      <c r="QX1" s="448" t="s">
        <v>1199</v>
      </c>
      <c r="QY1" s="448" t="s">
        <v>1201</v>
      </c>
      <c r="QZ1" s="448" t="s">
        <v>1203</v>
      </c>
      <c r="RA1" s="448" t="s">
        <v>1205</v>
      </c>
      <c r="RB1" s="448" t="s">
        <v>1207</v>
      </c>
      <c r="RC1" s="448" t="s">
        <v>1209</v>
      </c>
      <c r="RD1" s="448" t="s">
        <v>1211</v>
      </c>
      <c r="RE1" s="448" t="s">
        <v>1213</v>
      </c>
      <c r="RF1" s="451" t="s">
        <v>360</v>
      </c>
      <c r="RG1" s="448" t="s">
        <v>361</v>
      </c>
      <c r="RH1" s="448" t="s">
        <v>1215</v>
      </c>
      <c r="RI1" s="448" t="s">
        <v>1217</v>
      </c>
      <c r="RJ1" s="451" t="s">
        <v>362</v>
      </c>
      <c r="RK1" s="448" t="s">
        <v>363</v>
      </c>
      <c r="RL1" s="448" t="s">
        <v>1219</v>
      </c>
      <c r="RM1" s="448" t="s">
        <v>1220</v>
      </c>
      <c r="RN1" s="448" t="s">
        <v>1221</v>
      </c>
      <c r="RO1" s="448" t="s">
        <v>1222</v>
      </c>
      <c r="RP1" s="448" t="s">
        <v>1224</v>
      </c>
      <c r="RQ1" s="448" t="s">
        <v>1225</v>
      </c>
      <c r="RR1" s="448" t="s">
        <v>1227</v>
      </c>
      <c r="RS1" s="448" t="s">
        <v>1228</v>
      </c>
      <c r="RT1" s="447" t="s">
        <v>367</v>
      </c>
      <c r="RU1" s="451" t="s">
        <v>368</v>
      </c>
      <c r="RV1" s="448" t="s">
        <v>369</v>
      </c>
      <c r="RW1" s="448" t="s">
        <v>1230</v>
      </c>
      <c r="RX1" s="448" t="s">
        <v>1232</v>
      </c>
      <c r="RY1" s="448" t="s">
        <v>370</v>
      </c>
      <c r="RZ1" s="448" t="s">
        <v>1234</v>
      </c>
      <c r="SA1" s="448" t="s">
        <v>1236</v>
      </c>
      <c r="SB1" s="448" t="s">
        <v>1238</v>
      </c>
      <c r="SC1" s="448" t="s">
        <v>1240</v>
      </c>
      <c r="SD1" s="451" t="s">
        <v>371</v>
      </c>
      <c r="SE1" s="448" t="s">
        <v>372</v>
      </c>
      <c r="SF1" s="448" t="s">
        <v>1242</v>
      </c>
      <c r="SG1" s="448" t="s">
        <v>1244</v>
      </c>
      <c r="SH1" s="448" t="s">
        <v>1246</v>
      </c>
      <c r="SI1" s="448" t="s">
        <v>1248</v>
      </c>
      <c r="SJ1" s="448" t="s">
        <v>1250</v>
      </c>
      <c r="SK1" s="448" t="s">
        <v>1252</v>
      </c>
      <c r="SL1" s="448" t="s">
        <v>1254</v>
      </c>
      <c r="SM1" s="448" t="s">
        <v>1256</v>
      </c>
      <c r="SN1" s="448" t="s">
        <v>1258</v>
      </c>
      <c r="SO1" s="448" t="s">
        <v>1260</v>
      </c>
      <c r="SP1" s="448" t="s">
        <v>1262</v>
      </c>
      <c r="SQ1" s="448" t="s">
        <v>1264</v>
      </c>
      <c r="SR1" s="448" t="s">
        <v>1266</v>
      </c>
      <c r="SS1" s="448" t="s">
        <v>1268</v>
      </c>
      <c r="ST1" s="448" t="s">
        <v>1270</v>
      </c>
      <c r="SU1" s="447" t="s">
        <v>373</v>
      </c>
      <c r="SV1" s="451" t="s">
        <v>374</v>
      </c>
      <c r="SW1" s="448" t="s">
        <v>375</v>
      </c>
      <c r="SX1" s="448" t="s">
        <v>1272</v>
      </c>
      <c r="SY1" s="448" t="s">
        <v>1274</v>
      </c>
      <c r="SZ1" s="448" t="s">
        <v>1276</v>
      </c>
      <c r="TA1" s="448" t="s">
        <v>1278</v>
      </c>
      <c r="TB1" s="448" t="s">
        <v>1280</v>
      </c>
      <c r="TC1" s="448" t="s">
        <v>376</v>
      </c>
      <c r="TD1" s="448" t="s">
        <v>1282</v>
      </c>
      <c r="TE1" s="448" t="s">
        <v>1284</v>
      </c>
      <c r="TF1" s="448" t="s">
        <v>1286</v>
      </c>
      <c r="TG1" s="448" t="s">
        <v>1288</v>
      </c>
      <c r="TH1" s="448" t="s">
        <v>1290</v>
      </c>
      <c r="TI1" s="448" t="s">
        <v>1292</v>
      </c>
      <c r="TJ1" s="451" t="s">
        <v>377</v>
      </c>
      <c r="TK1" s="448" t="s">
        <v>378</v>
      </c>
      <c r="TL1" s="448" t="s">
        <v>379</v>
      </c>
      <c r="TM1" s="448" t="s">
        <v>1294</v>
      </c>
      <c r="TN1" s="448" t="s">
        <v>1296</v>
      </c>
      <c r="TO1" s="448" t="s">
        <v>1297</v>
      </c>
      <c r="TP1" s="448" t="s">
        <v>1299</v>
      </c>
      <c r="TQ1" s="448" t="s">
        <v>1301</v>
      </c>
      <c r="TR1" s="448" t="s">
        <v>1303</v>
      </c>
      <c r="TS1" s="448" t="s">
        <v>1305</v>
      </c>
      <c r="TT1" s="448" t="s">
        <v>1307</v>
      </c>
      <c r="TU1" s="448" t="s">
        <v>1309</v>
      </c>
      <c r="TV1" s="448" t="s">
        <v>1311</v>
      </c>
      <c r="TW1" s="448" t="s">
        <v>1313</v>
      </c>
      <c r="TX1" s="448" t="s">
        <v>1315</v>
      </c>
      <c r="TY1" s="448" t="s">
        <v>1317</v>
      </c>
      <c r="TZ1" s="448" t="s">
        <v>1319</v>
      </c>
      <c r="UA1" s="448" t="s">
        <v>1321</v>
      </c>
      <c r="UB1" s="448" t="s">
        <v>1323</v>
      </c>
      <c r="UC1" s="447" t="s">
        <v>1325</v>
      </c>
      <c r="UD1" s="448" t="s">
        <v>1327</v>
      </c>
      <c r="UE1" s="448" t="s">
        <v>1329</v>
      </c>
      <c r="UF1" s="448" t="s">
        <v>1331</v>
      </c>
      <c r="UG1" s="448" t="s">
        <v>1333</v>
      </c>
      <c r="UH1" s="448" t="s">
        <v>1335</v>
      </c>
      <c r="UI1" s="449"/>
    </row>
    <row r="2" spans="1:555" s="122" customFormat="1" hidden="1">
      <c r="A2" s="445" t="s">
        <v>1357</v>
      </c>
      <c r="B2" s="445" t="s">
        <v>1359</v>
      </c>
      <c r="C2" s="445" t="s">
        <v>471</v>
      </c>
      <c r="D2" s="445" t="s">
        <v>1358</v>
      </c>
      <c r="E2" s="445" t="s">
        <v>1360</v>
      </c>
      <c r="F2" s="445" t="s">
        <v>472</v>
      </c>
      <c r="G2" s="446" t="s">
        <v>1361</v>
      </c>
      <c r="H2" s="445" t="s">
        <v>1362</v>
      </c>
      <c r="I2" s="445" t="s">
        <v>1363</v>
      </c>
      <c r="J2" s="445" t="s">
        <v>1449</v>
      </c>
      <c r="K2" s="445" t="s">
        <v>1364</v>
      </c>
      <c r="L2" s="445" t="s">
        <v>1365</v>
      </c>
      <c r="M2" s="445" t="s">
        <v>1366</v>
      </c>
      <c r="N2" s="445" t="s">
        <v>1367</v>
      </c>
      <c r="O2" s="445" t="s">
        <v>1368</v>
      </c>
      <c r="P2" s="445" t="s">
        <v>1462</v>
      </c>
      <c r="Q2" s="445" t="s">
        <v>1504</v>
      </c>
      <c r="R2" s="440" t="str">
        <f>+Presupuesto!D11</f>
        <v>Recurrente</v>
      </c>
      <c r="S2" s="440" t="str">
        <f>+Presupuesto!E11</f>
        <v>Programa / Proyecto 2016</v>
      </c>
      <c r="T2" s="445"/>
      <c r="U2" s="445" t="s">
        <v>394</v>
      </c>
      <c r="V2" s="445" t="s">
        <v>412</v>
      </c>
      <c r="W2" s="445" t="s">
        <v>395</v>
      </c>
      <c r="X2" s="445" t="s">
        <v>396</v>
      </c>
      <c r="Y2" s="445" t="s">
        <v>397</v>
      </c>
      <c r="Z2" s="445" t="s">
        <v>398</v>
      </c>
      <c r="AA2" s="445" t="s">
        <v>399</v>
      </c>
      <c r="AB2" s="445" t="s">
        <v>400</v>
      </c>
      <c r="AC2" s="445" t="s">
        <v>401</v>
      </c>
      <c r="AD2" s="445" t="s">
        <v>402</v>
      </c>
      <c r="AE2" s="445" t="s">
        <v>403</v>
      </c>
      <c r="AF2" s="445" t="s">
        <v>404</v>
      </c>
      <c r="AG2" s="445"/>
      <c r="AH2" s="445" t="s">
        <v>420</v>
      </c>
      <c r="AI2" s="445" t="s">
        <v>421</v>
      </c>
      <c r="AJ2" s="445" t="s">
        <v>422</v>
      </c>
      <c r="AK2" s="445" t="s">
        <v>423</v>
      </c>
      <c r="AL2" s="445" t="s">
        <v>424</v>
      </c>
      <c r="AM2" s="445" t="s">
        <v>427</v>
      </c>
      <c r="AN2" s="445" t="s">
        <v>425</v>
      </c>
      <c r="AO2" s="445" t="s">
        <v>426</v>
      </c>
      <c r="AP2" s="445" t="s">
        <v>428</v>
      </c>
      <c r="AQ2" s="445" t="s">
        <v>429</v>
      </c>
      <c r="AR2" s="445" t="s">
        <v>430</v>
      </c>
      <c r="AS2" s="445" t="s">
        <v>431</v>
      </c>
      <c r="AT2" s="445" t="s">
        <v>432</v>
      </c>
      <c r="AU2" s="445" t="s">
        <v>433</v>
      </c>
      <c r="AV2" s="445" t="s">
        <v>434</v>
      </c>
      <c r="AW2" s="445" t="s">
        <v>435</v>
      </c>
      <c r="AX2" s="445" t="s">
        <v>436</v>
      </c>
      <c r="AY2" s="445" t="s">
        <v>437</v>
      </c>
      <c r="AZ2" s="445" t="s">
        <v>438</v>
      </c>
      <c r="BA2" s="445" t="s">
        <v>439</v>
      </c>
      <c r="BB2" s="445" t="s">
        <v>440</v>
      </c>
      <c r="BC2" s="445" t="s">
        <v>441</v>
      </c>
      <c r="BD2" s="445" t="s">
        <v>442</v>
      </c>
      <c r="BE2" s="445" t="s">
        <v>443</v>
      </c>
      <c r="BF2" s="445" t="s">
        <v>444</v>
      </c>
      <c r="BG2" s="445" t="s">
        <v>445</v>
      </c>
      <c r="BH2" s="445" t="s">
        <v>446</v>
      </c>
      <c r="BI2" s="445" t="s">
        <v>447</v>
      </c>
      <c r="BJ2" s="445" t="s">
        <v>448</v>
      </c>
      <c r="BK2" s="445" t="s">
        <v>449</v>
      </c>
      <c r="BL2" s="445" t="s">
        <v>450</v>
      </c>
      <c r="BM2" s="445" t="s">
        <v>451</v>
      </c>
      <c r="BN2" s="445" t="s">
        <v>452</v>
      </c>
      <c r="BO2" s="445" t="s">
        <v>453</v>
      </c>
      <c r="BP2" s="445" t="s">
        <v>454</v>
      </c>
      <c r="BQ2" s="445" t="s">
        <v>455</v>
      </c>
      <c r="BR2" s="445" t="s">
        <v>456</v>
      </c>
      <c r="BS2" s="445" t="s">
        <v>457</v>
      </c>
      <c r="BT2" s="445" t="s">
        <v>458</v>
      </c>
      <c r="BU2" s="445" t="s">
        <v>459</v>
      </c>
      <c r="BV2" s="445"/>
      <c r="BW2" s="445"/>
      <c r="BX2" s="445"/>
      <c r="BY2" s="445"/>
      <c r="BZ2" s="445"/>
      <c r="CA2" s="445"/>
      <c r="CB2" s="445"/>
      <c r="CC2" s="445"/>
      <c r="CD2" s="445"/>
      <c r="CE2" s="445"/>
      <c r="CF2" s="445"/>
      <c r="CG2" s="445"/>
      <c r="CH2" s="445"/>
      <c r="CI2" s="445"/>
      <c r="CJ2" s="445"/>
      <c r="CK2" s="445"/>
      <c r="CL2" s="445"/>
      <c r="CM2" s="445"/>
      <c r="CN2" s="445"/>
      <c r="CO2" s="445"/>
      <c r="CP2" s="445"/>
      <c r="CQ2" s="445"/>
      <c r="CR2" s="445"/>
      <c r="CS2" s="445"/>
      <c r="CT2" s="445"/>
      <c r="CU2" s="445"/>
      <c r="CV2" s="445"/>
      <c r="CW2" s="445"/>
      <c r="CX2" s="445"/>
      <c r="CY2" s="445"/>
      <c r="CZ2" s="445"/>
      <c r="DA2" s="445"/>
      <c r="DB2" s="445"/>
      <c r="DC2" s="445"/>
      <c r="DD2" s="445"/>
      <c r="DE2" s="445"/>
      <c r="DF2" s="445"/>
      <c r="DG2" s="445"/>
      <c r="DH2" s="445"/>
      <c r="DI2" s="445"/>
      <c r="DJ2" s="445"/>
      <c r="DK2" s="445"/>
      <c r="DL2" s="445"/>
      <c r="DM2" s="445"/>
      <c r="DN2" s="445"/>
      <c r="DO2" s="445"/>
      <c r="DP2" s="445"/>
      <c r="DQ2" s="445"/>
      <c r="DR2" s="445"/>
      <c r="DS2" s="445"/>
      <c r="DT2" s="445"/>
      <c r="DU2" s="445"/>
      <c r="DV2" s="445"/>
      <c r="DW2" s="445"/>
      <c r="DX2" s="445"/>
      <c r="DY2" s="445"/>
      <c r="DZ2" s="445"/>
      <c r="EA2" s="445"/>
      <c r="EB2" s="445"/>
      <c r="EC2" s="445"/>
      <c r="ED2" s="445"/>
      <c r="EE2" s="445"/>
      <c r="EF2" s="445"/>
      <c r="EG2" s="445"/>
      <c r="EH2" s="445"/>
      <c r="EI2" s="445"/>
      <c r="EJ2" s="445"/>
      <c r="EK2" s="445"/>
      <c r="EL2" s="445"/>
      <c r="EM2" s="445"/>
      <c r="EN2" s="445"/>
      <c r="EO2" s="445"/>
      <c r="EP2" s="445"/>
      <c r="EQ2" s="445"/>
      <c r="ER2" s="445"/>
      <c r="ES2" s="445"/>
      <c r="ET2" s="445"/>
      <c r="EU2" s="445"/>
      <c r="EV2" s="445"/>
      <c r="EW2" s="445"/>
      <c r="EX2" s="445"/>
      <c r="EY2" s="445"/>
      <c r="EZ2" s="445"/>
      <c r="FA2" s="445"/>
      <c r="FB2" s="445"/>
      <c r="FC2" s="445"/>
      <c r="FD2" s="445"/>
      <c r="FE2" s="445"/>
      <c r="FF2" s="445"/>
      <c r="FG2" s="445"/>
      <c r="FH2" s="445"/>
      <c r="FI2" s="445"/>
      <c r="FJ2" s="445"/>
      <c r="FK2" s="445"/>
      <c r="FL2" s="445"/>
      <c r="FM2" s="445"/>
      <c r="FN2" s="445"/>
      <c r="FO2" s="445"/>
      <c r="FP2" s="445"/>
      <c r="FQ2" s="445"/>
      <c r="FR2" s="445"/>
      <c r="FS2" s="445"/>
      <c r="FT2" s="445"/>
      <c r="FU2" s="445"/>
      <c r="FV2" s="445"/>
      <c r="FW2" s="445"/>
      <c r="FX2" s="445"/>
      <c r="FY2" s="445"/>
      <c r="FZ2" s="445"/>
      <c r="GA2" s="445"/>
      <c r="GB2" s="445"/>
      <c r="GC2" s="445"/>
      <c r="GD2" s="445"/>
      <c r="GE2" s="445"/>
      <c r="GF2" s="445"/>
      <c r="GG2" s="445"/>
      <c r="GH2" s="445"/>
      <c r="GI2" s="445"/>
      <c r="GJ2" s="445"/>
      <c r="GK2" s="445"/>
      <c r="GL2" s="445"/>
      <c r="GM2" s="445"/>
      <c r="GN2" s="445"/>
      <c r="GO2" s="445"/>
      <c r="GP2" s="445"/>
      <c r="GQ2" s="445"/>
      <c r="GR2" s="445"/>
      <c r="GS2" s="445"/>
      <c r="GT2" s="445"/>
      <c r="GU2" s="445"/>
      <c r="GV2" s="445"/>
      <c r="GW2" s="445"/>
      <c r="GX2" s="445"/>
      <c r="GY2" s="445"/>
      <c r="GZ2" s="445"/>
      <c r="HA2" s="445"/>
      <c r="HB2" s="445"/>
      <c r="HC2" s="445"/>
      <c r="HD2" s="445"/>
      <c r="HE2" s="445"/>
      <c r="HF2" s="445"/>
      <c r="HG2" s="445"/>
      <c r="HH2" s="445"/>
      <c r="HI2" s="445"/>
      <c r="HJ2" s="445"/>
      <c r="HK2" s="445"/>
      <c r="HL2" s="445"/>
      <c r="HM2" s="445"/>
      <c r="HN2" s="445"/>
      <c r="HO2" s="445"/>
      <c r="HP2" s="445"/>
      <c r="HQ2" s="445"/>
      <c r="HR2" s="445"/>
      <c r="HS2" s="445"/>
      <c r="HT2" s="445"/>
      <c r="HU2" s="445"/>
      <c r="HV2" s="445"/>
      <c r="HW2" s="445"/>
      <c r="HX2" s="445"/>
      <c r="HY2" s="445"/>
      <c r="HZ2" s="445"/>
      <c r="IA2" s="445"/>
      <c r="IB2" s="445"/>
      <c r="IC2" s="445"/>
      <c r="ID2" s="445"/>
      <c r="IE2" s="445"/>
      <c r="IF2" s="445"/>
      <c r="IG2" s="445"/>
      <c r="IH2" s="445"/>
      <c r="II2" s="445"/>
      <c r="IJ2" s="445"/>
      <c r="IK2" s="445"/>
      <c r="IL2" s="445"/>
      <c r="IM2" s="445"/>
      <c r="IN2" s="445"/>
      <c r="IO2" s="445"/>
      <c r="IP2" s="445"/>
      <c r="IQ2" s="445"/>
      <c r="IR2" s="445"/>
      <c r="IS2" s="445"/>
      <c r="IT2" s="445"/>
      <c r="IU2" s="445"/>
      <c r="IV2" s="445"/>
      <c r="IW2" s="445"/>
      <c r="IX2" s="445"/>
      <c r="IY2" s="445"/>
      <c r="IZ2" s="445"/>
      <c r="JA2" s="445"/>
      <c r="JB2" s="445"/>
      <c r="JC2" s="445"/>
      <c r="JD2" s="445"/>
      <c r="JE2" s="445"/>
      <c r="JF2" s="445"/>
      <c r="JG2" s="445"/>
      <c r="JH2" s="445"/>
      <c r="JI2" s="445"/>
      <c r="JJ2" s="445"/>
      <c r="JK2" s="445"/>
      <c r="JL2" s="445"/>
      <c r="JM2" s="445"/>
      <c r="JN2" s="445"/>
      <c r="JO2" s="445"/>
      <c r="JP2" s="445"/>
      <c r="JQ2" s="445"/>
      <c r="JR2" s="445"/>
      <c r="JS2" s="445"/>
      <c r="JT2" s="445"/>
      <c r="JU2" s="445"/>
      <c r="JV2" s="445"/>
      <c r="JW2" s="445"/>
      <c r="JX2" s="445"/>
      <c r="JY2" s="445"/>
      <c r="JZ2" s="445"/>
      <c r="KA2" s="445"/>
      <c r="KB2" s="445"/>
      <c r="KC2" s="445"/>
      <c r="KD2" s="445"/>
      <c r="KE2" s="445"/>
      <c r="KF2" s="445"/>
      <c r="KG2" s="445"/>
      <c r="KH2" s="445"/>
      <c r="KI2" s="445"/>
      <c r="KJ2" s="445"/>
      <c r="KK2" s="445"/>
      <c r="KL2" s="445"/>
      <c r="KM2" s="445"/>
      <c r="KN2" s="445"/>
      <c r="KO2" s="445"/>
      <c r="KP2" s="445"/>
      <c r="KQ2" s="445"/>
      <c r="KR2" s="445"/>
      <c r="KS2" s="445"/>
      <c r="KT2" s="445"/>
      <c r="KU2" s="445"/>
      <c r="KV2" s="445"/>
      <c r="KW2" s="445"/>
      <c r="KX2" s="445"/>
      <c r="KY2" s="445"/>
      <c r="KZ2" s="445"/>
      <c r="LA2" s="445"/>
      <c r="LB2" s="445"/>
      <c r="LC2" s="445"/>
      <c r="LD2" s="445"/>
      <c r="LE2" s="445"/>
      <c r="LF2" s="445"/>
      <c r="LG2" s="445"/>
      <c r="LH2" s="445"/>
      <c r="LI2" s="445"/>
      <c r="LJ2" s="445"/>
      <c r="LK2" s="445"/>
      <c r="LL2" s="445"/>
      <c r="LM2" s="445"/>
      <c r="LN2" s="445"/>
      <c r="LO2" s="445"/>
      <c r="LP2" s="445"/>
      <c r="LQ2" s="445"/>
      <c r="LR2" s="445"/>
      <c r="LS2" s="445"/>
      <c r="LT2" s="445"/>
      <c r="LU2" s="445"/>
      <c r="LV2" s="445"/>
      <c r="LW2" s="445"/>
      <c r="LX2" s="445"/>
      <c r="LY2" s="445"/>
      <c r="LZ2" s="445"/>
      <c r="MA2" s="445"/>
      <c r="MB2" s="445"/>
      <c r="MC2" s="445"/>
      <c r="MD2" s="445"/>
      <c r="ME2" s="445"/>
      <c r="MF2" s="445"/>
      <c r="MG2" s="445"/>
      <c r="MH2" s="445"/>
      <c r="MI2" s="445"/>
      <c r="MJ2" s="445"/>
      <c r="MK2" s="445"/>
      <c r="ML2" s="445"/>
      <c r="MM2" s="445"/>
      <c r="MN2" s="445"/>
      <c r="MO2" s="445"/>
      <c r="MP2" s="445"/>
      <c r="MQ2" s="445"/>
      <c r="MR2" s="445"/>
      <c r="MS2" s="445"/>
      <c r="MT2" s="445"/>
      <c r="MU2" s="445"/>
      <c r="MV2" s="445"/>
      <c r="MW2" s="445"/>
      <c r="MX2" s="445"/>
      <c r="MY2" s="445"/>
      <c r="MZ2" s="445"/>
      <c r="NA2" s="445"/>
      <c r="NB2" s="445"/>
      <c r="NC2" s="445"/>
      <c r="ND2" s="445"/>
      <c r="NE2" s="445"/>
      <c r="NF2" s="445"/>
      <c r="NG2" s="445"/>
      <c r="NH2" s="445"/>
      <c r="NI2" s="445"/>
      <c r="NJ2" s="445"/>
      <c r="NK2" s="445"/>
      <c r="NL2" s="445"/>
      <c r="NM2" s="445"/>
      <c r="NN2" s="445"/>
      <c r="NO2" s="445"/>
      <c r="NP2" s="445"/>
      <c r="NQ2" s="445"/>
      <c r="NR2" s="445"/>
      <c r="NS2" s="445"/>
      <c r="NT2" s="445"/>
      <c r="NU2" s="445"/>
      <c r="NV2" s="445"/>
      <c r="NW2" s="445"/>
      <c r="NX2" s="445"/>
      <c r="NY2" s="445"/>
      <c r="NZ2" s="445"/>
      <c r="OA2" s="445"/>
      <c r="OB2" s="445"/>
      <c r="OC2" s="445"/>
      <c r="OD2" s="445"/>
      <c r="OE2" s="445"/>
      <c r="OF2" s="445"/>
      <c r="OG2" s="445"/>
      <c r="OH2" s="445"/>
      <c r="OI2" s="445"/>
      <c r="OJ2" s="445"/>
      <c r="OK2" s="445"/>
      <c r="OL2" s="445"/>
      <c r="OM2" s="445"/>
      <c r="ON2" s="445"/>
      <c r="OO2" s="445"/>
      <c r="OP2" s="445"/>
      <c r="OQ2" s="445"/>
      <c r="OR2" s="445"/>
      <c r="OS2" s="445"/>
      <c r="OT2" s="445"/>
      <c r="OU2" s="445"/>
      <c r="OV2" s="445"/>
      <c r="OW2" s="445"/>
      <c r="OX2" s="445"/>
      <c r="OY2" s="445"/>
      <c r="OZ2" s="445"/>
      <c r="PA2" s="445"/>
      <c r="PB2" s="445"/>
      <c r="PC2" s="445"/>
      <c r="PD2" s="445"/>
      <c r="PE2" s="445"/>
      <c r="PF2" s="445"/>
      <c r="PG2" s="445"/>
      <c r="PH2" s="445"/>
      <c r="PI2" s="445"/>
      <c r="PJ2" s="445"/>
      <c r="PK2" s="445"/>
      <c r="PL2" s="445"/>
      <c r="PM2" s="445"/>
      <c r="PN2" s="445"/>
      <c r="PO2" s="445"/>
      <c r="PP2" s="445"/>
      <c r="PQ2" s="445"/>
      <c r="PR2" s="445"/>
      <c r="PS2" s="445"/>
      <c r="PT2" s="445"/>
      <c r="PU2" s="445"/>
      <c r="PV2" s="445"/>
      <c r="PW2" s="445"/>
      <c r="PX2" s="445"/>
      <c r="PY2" s="445"/>
      <c r="PZ2" s="445"/>
      <c r="QA2" s="445"/>
      <c r="QB2" s="445"/>
      <c r="QC2" s="445"/>
      <c r="QD2" s="445"/>
      <c r="QE2" s="445"/>
      <c r="QF2" s="445"/>
      <c r="QG2" s="445"/>
      <c r="QH2" s="445"/>
      <c r="QI2" s="445"/>
      <c r="QJ2" s="445"/>
      <c r="QK2" s="445"/>
      <c r="QL2" s="445"/>
      <c r="QM2" s="445"/>
      <c r="QN2" s="445"/>
      <c r="QO2" s="445"/>
      <c r="QP2" s="445"/>
      <c r="QQ2" s="445"/>
      <c r="QR2" s="445"/>
      <c r="QS2" s="445"/>
      <c r="QT2" s="445"/>
      <c r="QU2" s="445"/>
      <c r="QV2" s="445"/>
      <c r="QW2" s="445"/>
      <c r="QX2" s="445"/>
      <c r="QY2" s="445"/>
      <c r="QZ2" s="445"/>
      <c r="RA2" s="445"/>
      <c r="RB2" s="445"/>
      <c r="RC2" s="445"/>
      <c r="RD2" s="445"/>
      <c r="RE2" s="445"/>
      <c r="RF2" s="445"/>
      <c r="RG2" s="445"/>
      <c r="RH2" s="445"/>
      <c r="RI2" s="445"/>
      <c r="RJ2" s="445"/>
      <c r="RK2" s="445"/>
      <c r="RL2" s="445"/>
      <c r="RM2" s="445"/>
      <c r="RN2" s="445"/>
      <c r="RO2" s="445"/>
      <c r="RP2" s="445"/>
      <c r="RQ2" s="445"/>
      <c r="RR2" s="445"/>
      <c r="RS2" s="445"/>
      <c r="RT2" s="445"/>
      <c r="RU2" s="445"/>
      <c r="RV2" s="445"/>
      <c r="RW2" s="445"/>
      <c r="RX2" s="445"/>
      <c r="RY2" s="445"/>
      <c r="RZ2" s="445"/>
      <c r="SA2" s="445"/>
      <c r="SB2" s="445"/>
      <c r="SC2" s="445"/>
      <c r="SD2" s="445"/>
      <c r="SE2" s="445"/>
      <c r="SF2" s="445"/>
      <c r="SG2" s="445"/>
      <c r="SH2" s="445"/>
      <c r="SI2" s="445"/>
      <c r="SJ2" s="445"/>
      <c r="SK2" s="445"/>
      <c r="SL2" s="445"/>
      <c r="SM2" s="445"/>
      <c r="SN2" s="445"/>
      <c r="SO2" s="445"/>
      <c r="SP2" s="445"/>
      <c r="SQ2" s="445"/>
      <c r="SR2" s="445"/>
      <c r="SS2" s="445"/>
      <c r="ST2" s="445"/>
      <c r="SU2" s="445"/>
      <c r="SV2" s="445"/>
      <c r="SW2" s="445"/>
      <c r="SX2" s="445"/>
      <c r="SY2" s="445"/>
      <c r="SZ2" s="445"/>
      <c r="TA2" s="445"/>
      <c r="TB2" s="445"/>
      <c r="TC2" s="445"/>
      <c r="TD2" s="445"/>
      <c r="TE2" s="445"/>
      <c r="TF2" s="445"/>
      <c r="TG2" s="445"/>
      <c r="TH2" s="445"/>
      <c r="TI2" s="445"/>
      <c r="TJ2" s="445"/>
      <c r="TK2" s="445"/>
      <c r="TL2" s="445"/>
      <c r="TM2" s="445"/>
      <c r="TN2" s="445"/>
      <c r="TO2" s="445"/>
      <c r="TP2" s="445"/>
      <c r="TQ2" s="445"/>
      <c r="TR2" s="445"/>
      <c r="TS2" s="445"/>
      <c r="TT2" s="445"/>
      <c r="TU2" s="445"/>
      <c r="TV2" s="445"/>
      <c r="TW2" s="445"/>
      <c r="TX2" s="445"/>
      <c r="TY2" s="445"/>
      <c r="TZ2" s="445"/>
      <c r="UA2" s="445"/>
      <c r="UB2" s="445"/>
      <c r="UC2" s="445"/>
      <c r="UD2" s="445"/>
      <c r="UE2" s="445"/>
      <c r="UF2" s="445"/>
      <c r="UG2" s="445"/>
      <c r="UH2" s="445"/>
      <c r="UI2" s="445"/>
    </row>
    <row r="3" spans="1:555" s="122" customFormat="1" hidden="1">
      <c r="A3" s="443"/>
      <c r="B3" s="443"/>
      <c r="C3" s="443"/>
      <c r="D3" s="443"/>
      <c r="E3" s="443"/>
      <c r="F3" s="443"/>
      <c r="G3" s="443"/>
      <c r="H3" s="443"/>
      <c r="I3" s="443"/>
      <c r="J3" s="443"/>
      <c r="K3" s="443"/>
      <c r="L3" s="443"/>
      <c r="M3" s="443"/>
      <c r="N3" s="443"/>
      <c r="O3" s="443"/>
      <c r="P3" s="443"/>
      <c r="Q3" s="443"/>
      <c r="R3" s="443"/>
      <c r="S3" s="443"/>
      <c r="T3" s="443"/>
      <c r="U3" s="443"/>
      <c r="V3" s="443"/>
      <c r="W3" s="443"/>
      <c r="X3" s="443"/>
      <c r="Y3" s="443"/>
      <c r="Z3" s="443"/>
      <c r="AA3" s="443"/>
      <c r="AB3" s="443"/>
      <c r="AC3" s="443"/>
      <c r="AD3" s="443"/>
      <c r="AE3" s="443"/>
      <c r="AF3" s="443"/>
      <c r="AG3" s="443"/>
      <c r="AH3" s="444">
        <v>2500</v>
      </c>
      <c r="AI3" s="444">
        <v>1900</v>
      </c>
      <c r="AJ3" s="444">
        <v>1650</v>
      </c>
      <c r="AK3" s="444">
        <v>1580</v>
      </c>
      <c r="AL3" s="444">
        <v>2250</v>
      </c>
      <c r="AM3" s="444">
        <v>1650</v>
      </c>
      <c r="AN3" s="444">
        <v>1400</v>
      </c>
      <c r="AO3" s="444">
        <v>1340</v>
      </c>
      <c r="AP3" s="444">
        <v>2000</v>
      </c>
      <c r="AQ3" s="444">
        <v>1400</v>
      </c>
      <c r="AR3" s="444">
        <v>1150</v>
      </c>
      <c r="AS3" s="444">
        <v>1100</v>
      </c>
      <c r="AT3" s="444">
        <v>1750</v>
      </c>
      <c r="AU3" s="444">
        <v>1150</v>
      </c>
      <c r="AV3" s="444">
        <v>900</v>
      </c>
      <c r="AW3" s="444">
        <v>860</v>
      </c>
      <c r="AX3" s="444">
        <v>1200</v>
      </c>
      <c r="AY3" s="444">
        <v>900</v>
      </c>
      <c r="AZ3" s="444">
        <v>650</v>
      </c>
      <c r="BA3" s="444">
        <v>620</v>
      </c>
      <c r="BB3" s="442">
        <f>+'Cuadro Resumen'!C213</f>
        <v>5605.2314999999999</v>
      </c>
      <c r="BC3" s="442">
        <f>+'Cuadro Resumen'!D213</f>
        <v>5165.6055000000006</v>
      </c>
      <c r="BD3" s="442">
        <f>+'Cuadro Resumen'!E213</f>
        <v>6594.39</v>
      </c>
      <c r="BE3" s="442">
        <f>+'Cuadro Resumen'!F213</f>
        <v>6154.7640000000001</v>
      </c>
      <c r="BF3" s="442">
        <f>+'Cuadro Resumen'!C214</f>
        <v>4945.7925000000005</v>
      </c>
      <c r="BG3" s="442">
        <f>+'Cuadro Resumen'!D214</f>
        <v>4506.1665000000003</v>
      </c>
      <c r="BH3" s="442">
        <f>+'Cuadro Resumen'!E214</f>
        <v>5934.951</v>
      </c>
      <c r="BI3" s="442">
        <f>+'Cuadro Resumen'!F214</f>
        <v>5495.3249999999998</v>
      </c>
      <c r="BJ3" s="442">
        <f>+'Cuadro Resumen'!C215</f>
        <v>4286.3535000000002</v>
      </c>
      <c r="BK3" s="442">
        <f>+'Cuadro Resumen'!D215</f>
        <v>3956.634</v>
      </c>
      <c r="BL3" s="442">
        <f>+'Cuadro Resumen'!E215</f>
        <v>5275.5120000000006</v>
      </c>
      <c r="BM3" s="442">
        <f>+'Cuadro Resumen'!F215</f>
        <v>4835.8860000000004</v>
      </c>
      <c r="BN3" s="442">
        <f>+'Cuadro Resumen'!C216</f>
        <v>3626.9145000000003</v>
      </c>
      <c r="BO3" s="442">
        <f>+'Cuadro Resumen'!D216</f>
        <v>3297.1950000000002</v>
      </c>
      <c r="BP3" s="442">
        <f>+'Cuadro Resumen'!E216</f>
        <v>4616.0730000000003</v>
      </c>
      <c r="BQ3" s="442">
        <f>+'Cuadro Resumen'!F216</f>
        <v>4286.3535000000002</v>
      </c>
      <c r="BR3" s="442">
        <f>+'Cuadro Resumen'!C217</f>
        <v>3187.2885000000001</v>
      </c>
      <c r="BS3" s="442">
        <f>+'Cuadro Resumen'!D217</f>
        <v>2967.4755</v>
      </c>
      <c r="BT3" s="442">
        <f>+'Cuadro Resumen'!E217</f>
        <v>4066.5405000000001</v>
      </c>
      <c r="BU3" s="442">
        <f>+'Cuadro Resumen'!F217</f>
        <v>3736.8210000000004</v>
      </c>
      <c r="BV3" s="443"/>
      <c r="BW3" s="443"/>
      <c r="BX3" s="443"/>
      <c r="BY3" s="443"/>
      <c r="BZ3" s="443"/>
      <c r="CA3" s="443"/>
      <c r="CB3" s="443"/>
      <c r="CC3" s="443"/>
      <c r="CD3" s="443"/>
      <c r="CE3" s="443"/>
      <c r="CF3" s="443"/>
      <c r="CG3" s="443"/>
      <c r="CH3" s="443"/>
      <c r="CI3" s="443"/>
      <c r="CJ3" s="443"/>
      <c r="CK3" s="443"/>
      <c r="CL3" s="443"/>
      <c r="CM3" s="443"/>
      <c r="CN3" s="443"/>
      <c r="CO3" s="443"/>
      <c r="CP3" s="443"/>
      <c r="CQ3" s="443"/>
      <c r="CR3" s="443"/>
      <c r="CS3" s="443"/>
      <c r="CT3" s="443"/>
      <c r="CU3" s="443"/>
      <c r="CV3" s="443"/>
      <c r="CW3" s="443"/>
      <c r="CX3" s="443"/>
      <c r="CY3" s="443"/>
      <c r="CZ3" s="443"/>
      <c r="DA3" s="443"/>
      <c r="DB3" s="443"/>
      <c r="DC3" s="443"/>
      <c r="DD3" s="443"/>
      <c r="DE3" s="443"/>
      <c r="DF3" s="443"/>
      <c r="DG3" s="443"/>
      <c r="DH3" s="443"/>
      <c r="DI3" s="443"/>
      <c r="DJ3" s="443"/>
      <c r="DK3" s="443"/>
      <c r="DL3" s="443"/>
      <c r="DM3" s="443"/>
      <c r="DN3" s="443"/>
      <c r="DO3" s="443"/>
      <c r="DP3" s="443"/>
      <c r="DQ3" s="443"/>
      <c r="DR3" s="443"/>
      <c r="DS3" s="443"/>
      <c r="DT3" s="443"/>
      <c r="DU3" s="443"/>
      <c r="DV3" s="443"/>
      <c r="DW3" s="443"/>
      <c r="DX3" s="443"/>
      <c r="DY3" s="443"/>
      <c r="DZ3" s="443"/>
      <c r="EA3" s="443"/>
      <c r="EB3" s="443"/>
      <c r="EC3" s="443"/>
      <c r="ED3" s="443"/>
      <c r="EE3" s="443"/>
      <c r="EF3" s="443"/>
      <c r="EG3" s="443"/>
      <c r="EH3" s="443"/>
      <c r="EI3" s="443"/>
      <c r="EJ3" s="443"/>
      <c r="EK3" s="443"/>
      <c r="EL3" s="443"/>
      <c r="EM3" s="443"/>
      <c r="EN3" s="443"/>
      <c r="EO3" s="443"/>
      <c r="EP3" s="443"/>
      <c r="EQ3" s="443"/>
      <c r="ER3" s="443"/>
      <c r="ES3" s="443"/>
      <c r="ET3" s="443"/>
      <c r="EU3" s="443"/>
      <c r="EV3" s="443"/>
      <c r="EW3" s="443"/>
      <c r="EX3" s="443"/>
      <c r="EY3" s="443"/>
      <c r="EZ3" s="443"/>
      <c r="FA3" s="443"/>
      <c r="FB3" s="443"/>
      <c r="FC3" s="443"/>
      <c r="FD3" s="443"/>
      <c r="FE3" s="443"/>
      <c r="FF3" s="443"/>
      <c r="FG3" s="443"/>
      <c r="FH3" s="443"/>
      <c r="FI3" s="443"/>
      <c r="FJ3" s="443"/>
      <c r="FK3" s="443"/>
      <c r="FL3" s="443"/>
      <c r="FM3" s="443"/>
      <c r="FN3" s="443"/>
      <c r="FO3" s="443"/>
      <c r="FP3" s="443"/>
      <c r="FQ3" s="443"/>
      <c r="FR3" s="443"/>
      <c r="FS3" s="443"/>
      <c r="FT3" s="443"/>
      <c r="FU3" s="443"/>
      <c r="FV3" s="443"/>
      <c r="FW3" s="443"/>
      <c r="FX3" s="443"/>
      <c r="FY3" s="443"/>
      <c r="FZ3" s="443"/>
      <c r="GA3" s="443"/>
      <c r="GB3" s="443"/>
      <c r="GC3" s="443"/>
      <c r="GD3" s="443"/>
      <c r="GE3" s="443"/>
      <c r="GF3" s="443"/>
      <c r="GG3" s="443"/>
      <c r="GH3" s="443"/>
      <c r="GI3" s="443"/>
      <c r="GJ3" s="443"/>
      <c r="GK3" s="443"/>
      <c r="GL3" s="443"/>
      <c r="GM3" s="443"/>
      <c r="GN3" s="443"/>
      <c r="GO3" s="443"/>
      <c r="GP3" s="443"/>
      <c r="GQ3" s="443"/>
      <c r="GR3" s="443"/>
      <c r="GS3" s="443"/>
      <c r="GT3" s="443"/>
      <c r="GU3" s="443"/>
      <c r="GV3" s="443"/>
      <c r="GW3" s="443"/>
      <c r="GX3" s="443"/>
      <c r="GY3" s="443"/>
      <c r="GZ3" s="443"/>
      <c r="HA3" s="443"/>
      <c r="HB3" s="443"/>
      <c r="HC3" s="443"/>
      <c r="HD3" s="443"/>
      <c r="HE3" s="443"/>
      <c r="HF3" s="443"/>
      <c r="HG3" s="443"/>
      <c r="HH3" s="443"/>
      <c r="HI3" s="443"/>
      <c r="HJ3" s="443"/>
      <c r="HK3" s="443"/>
      <c r="HL3" s="443"/>
      <c r="HM3" s="443"/>
      <c r="HN3" s="443"/>
      <c r="HO3" s="443"/>
      <c r="HP3" s="443"/>
      <c r="HQ3" s="443"/>
      <c r="HR3" s="443"/>
      <c r="HS3" s="443"/>
      <c r="HT3" s="443"/>
      <c r="HU3" s="443"/>
      <c r="HV3" s="443"/>
      <c r="HW3" s="443"/>
      <c r="HX3" s="443"/>
      <c r="HY3" s="443"/>
      <c r="HZ3" s="443"/>
      <c r="IA3" s="443"/>
      <c r="IB3" s="443"/>
      <c r="IC3" s="443"/>
      <c r="ID3" s="443"/>
      <c r="IE3" s="443"/>
      <c r="IF3" s="443"/>
      <c r="IG3" s="443"/>
      <c r="IH3" s="443"/>
      <c r="II3" s="443"/>
      <c r="IJ3" s="443"/>
      <c r="IK3" s="443"/>
      <c r="IL3" s="443"/>
      <c r="IM3" s="443"/>
      <c r="IN3" s="443"/>
      <c r="IO3" s="443"/>
      <c r="IP3" s="443"/>
      <c r="IQ3" s="443"/>
      <c r="IR3" s="443"/>
      <c r="IS3" s="443"/>
      <c r="IT3" s="443"/>
      <c r="IU3" s="443"/>
      <c r="IV3" s="443"/>
      <c r="IW3" s="443"/>
      <c r="IX3" s="443"/>
      <c r="IY3" s="443"/>
      <c r="IZ3" s="443"/>
      <c r="JA3" s="443"/>
      <c r="JB3" s="443"/>
      <c r="JC3" s="443"/>
      <c r="JD3" s="443"/>
      <c r="JE3" s="443"/>
      <c r="JF3" s="443"/>
      <c r="JG3" s="443"/>
      <c r="JH3" s="443"/>
      <c r="JI3" s="443"/>
      <c r="JJ3" s="443"/>
      <c r="JK3" s="443"/>
      <c r="JL3" s="443"/>
      <c r="JM3" s="443"/>
      <c r="JN3" s="443"/>
      <c r="JO3" s="443"/>
      <c r="JP3" s="443"/>
      <c r="JQ3" s="443"/>
      <c r="JR3" s="443"/>
      <c r="JS3" s="443"/>
      <c r="JT3" s="443"/>
      <c r="JU3" s="443"/>
      <c r="JV3" s="443"/>
      <c r="JW3" s="443"/>
      <c r="JX3" s="443"/>
      <c r="JY3" s="443"/>
      <c r="JZ3" s="443"/>
      <c r="KA3" s="443"/>
      <c r="KB3" s="443"/>
      <c r="KC3" s="443"/>
      <c r="KD3" s="443"/>
      <c r="KE3" s="443"/>
      <c r="KF3" s="443"/>
      <c r="KG3" s="443"/>
      <c r="KH3" s="443"/>
      <c r="KI3" s="443"/>
      <c r="KJ3" s="443"/>
      <c r="KK3" s="443"/>
      <c r="KL3" s="443"/>
      <c r="KM3" s="443"/>
      <c r="KN3" s="443"/>
      <c r="KO3" s="443"/>
      <c r="KP3" s="443"/>
      <c r="KQ3" s="443"/>
      <c r="KR3" s="443"/>
      <c r="KS3" s="443"/>
      <c r="KT3" s="443"/>
      <c r="KU3" s="443"/>
      <c r="KV3" s="443"/>
      <c r="KW3" s="443"/>
      <c r="KX3" s="443"/>
      <c r="KY3" s="443"/>
      <c r="KZ3" s="443"/>
      <c r="LA3" s="443"/>
      <c r="LB3" s="443"/>
      <c r="LC3" s="443"/>
      <c r="LD3" s="443"/>
      <c r="LE3" s="443"/>
      <c r="LF3" s="443"/>
      <c r="LG3" s="443"/>
      <c r="LH3" s="443"/>
      <c r="LI3" s="443"/>
      <c r="LJ3" s="443"/>
      <c r="LK3" s="443"/>
      <c r="LL3" s="443"/>
      <c r="LM3" s="443"/>
      <c r="LN3" s="443"/>
      <c r="LO3" s="443"/>
      <c r="LP3" s="443"/>
      <c r="LQ3" s="443"/>
      <c r="LR3" s="443"/>
      <c r="LS3" s="443"/>
      <c r="LT3" s="443"/>
      <c r="LU3" s="443"/>
      <c r="LV3" s="443"/>
      <c r="LW3" s="443"/>
      <c r="LX3" s="443"/>
      <c r="LY3" s="443"/>
      <c r="LZ3" s="443"/>
      <c r="MA3" s="443"/>
      <c r="MB3" s="443"/>
      <c r="MC3" s="443"/>
      <c r="MD3" s="443"/>
      <c r="ME3" s="443"/>
      <c r="MF3" s="443"/>
      <c r="MG3" s="443"/>
      <c r="MH3" s="443"/>
      <c r="MI3" s="443"/>
      <c r="MJ3" s="443"/>
      <c r="MK3" s="443"/>
      <c r="ML3" s="443"/>
      <c r="MM3" s="443"/>
      <c r="MN3" s="443"/>
      <c r="MO3" s="443"/>
      <c r="MP3" s="443"/>
      <c r="MQ3" s="443"/>
      <c r="MR3" s="443"/>
      <c r="MS3" s="443"/>
      <c r="MT3" s="443"/>
      <c r="MU3" s="443"/>
      <c r="MV3" s="443"/>
      <c r="MW3" s="443"/>
      <c r="MX3" s="443"/>
      <c r="MY3" s="443"/>
      <c r="MZ3" s="443"/>
      <c r="NA3" s="443"/>
      <c r="NB3" s="443"/>
      <c r="NC3" s="443"/>
      <c r="ND3" s="443"/>
      <c r="NE3" s="443"/>
      <c r="NF3" s="443"/>
      <c r="NG3" s="443"/>
      <c r="NH3" s="443"/>
      <c r="NI3" s="443"/>
      <c r="NJ3" s="443"/>
      <c r="NK3" s="443"/>
      <c r="NL3" s="443"/>
      <c r="NM3" s="443"/>
      <c r="NN3" s="443"/>
      <c r="NO3" s="443"/>
      <c r="NP3" s="443"/>
      <c r="NQ3" s="443"/>
      <c r="NR3" s="443"/>
      <c r="NS3" s="443"/>
      <c r="NT3" s="443"/>
      <c r="NU3" s="443"/>
      <c r="NV3" s="443"/>
      <c r="NW3" s="443"/>
      <c r="NX3" s="443"/>
      <c r="NY3" s="443"/>
      <c r="NZ3" s="443"/>
      <c r="OA3" s="443"/>
      <c r="OB3" s="443"/>
      <c r="OC3" s="443"/>
      <c r="OD3" s="443"/>
      <c r="OE3" s="443"/>
      <c r="OF3" s="443"/>
      <c r="OG3" s="443"/>
      <c r="OH3" s="443"/>
      <c r="OI3" s="443"/>
      <c r="OJ3" s="443"/>
      <c r="OK3" s="443"/>
      <c r="OL3" s="443"/>
      <c r="OM3" s="443"/>
      <c r="ON3" s="443"/>
      <c r="OO3" s="443"/>
      <c r="OP3" s="443"/>
      <c r="OQ3" s="443"/>
      <c r="OR3" s="443"/>
      <c r="OS3" s="443"/>
      <c r="OT3" s="443"/>
      <c r="OU3" s="443"/>
      <c r="OV3" s="443"/>
      <c r="OW3" s="443"/>
      <c r="OX3" s="443"/>
      <c r="OY3" s="443"/>
      <c r="OZ3" s="443"/>
      <c r="PA3" s="443"/>
      <c r="PB3" s="443"/>
      <c r="PC3" s="443"/>
      <c r="PD3" s="443"/>
      <c r="PE3" s="443"/>
      <c r="PF3" s="443"/>
      <c r="PG3" s="443"/>
      <c r="PH3" s="443"/>
      <c r="PI3" s="443"/>
      <c r="PJ3" s="443"/>
      <c r="PK3" s="443"/>
      <c r="PL3" s="443"/>
      <c r="PM3" s="443"/>
      <c r="PN3" s="443"/>
      <c r="PO3" s="443"/>
      <c r="PP3" s="443"/>
      <c r="PQ3" s="443"/>
      <c r="PR3" s="443"/>
      <c r="PS3" s="443"/>
      <c r="PT3" s="443"/>
      <c r="PU3" s="443"/>
      <c r="PV3" s="443"/>
      <c r="PW3" s="443"/>
      <c r="PX3" s="443"/>
      <c r="PY3" s="443"/>
      <c r="PZ3" s="443"/>
      <c r="QA3" s="443"/>
      <c r="QB3" s="443"/>
      <c r="QC3" s="443"/>
      <c r="QD3" s="443"/>
      <c r="QE3" s="443"/>
      <c r="QF3" s="443"/>
      <c r="QG3" s="443"/>
      <c r="QH3" s="443"/>
      <c r="QI3" s="443"/>
      <c r="QJ3" s="443"/>
      <c r="QK3" s="443"/>
      <c r="QL3" s="443"/>
      <c r="QM3" s="443"/>
      <c r="QN3" s="443"/>
      <c r="QO3" s="443"/>
      <c r="QP3" s="443"/>
      <c r="QQ3" s="443"/>
      <c r="QR3" s="443"/>
      <c r="QS3" s="443"/>
      <c r="QT3" s="443"/>
      <c r="QU3" s="443"/>
      <c r="QV3" s="443"/>
      <c r="QW3" s="443"/>
      <c r="QX3" s="443"/>
      <c r="QY3" s="443"/>
      <c r="QZ3" s="443"/>
      <c r="RA3" s="443"/>
      <c r="RB3" s="443"/>
      <c r="RC3" s="443"/>
      <c r="RD3" s="443"/>
      <c r="RE3" s="443"/>
      <c r="RF3" s="443"/>
      <c r="RG3" s="443"/>
      <c r="RH3" s="443"/>
      <c r="RI3" s="443"/>
      <c r="RJ3" s="443"/>
      <c r="RK3" s="443"/>
      <c r="RL3" s="443"/>
      <c r="RM3" s="443"/>
      <c r="RN3" s="443"/>
      <c r="RO3" s="443"/>
      <c r="RP3" s="443"/>
      <c r="RQ3" s="443"/>
      <c r="RR3" s="443"/>
      <c r="RS3" s="443"/>
      <c r="RT3" s="443"/>
      <c r="RU3" s="443"/>
      <c r="RV3" s="443"/>
      <c r="RW3" s="443"/>
      <c r="RX3" s="443"/>
      <c r="RY3" s="443"/>
      <c r="RZ3" s="443"/>
      <c r="SA3" s="443"/>
      <c r="SB3" s="443"/>
      <c r="SC3" s="443"/>
      <c r="SD3" s="443"/>
      <c r="SE3" s="443"/>
      <c r="SF3" s="443"/>
      <c r="SG3" s="443"/>
      <c r="SH3" s="443"/>
      <c r="SI3" s="443"/>
      <c r="SJ3" s="443"/>
      <c r="SK3" s="443"/>
      <c r="SL3" s="443"/>
      <c r="SM3" s="443"/>
      <c r="SN3" s="443"/>
      <c r="SO3" s="443"/>
      <c r="SP3" s="443"/>
      <c r="SQ3" s="443"/>
      <c r="SR3" s="443"/>
      <c r="SS3" s="443"/>
      <c r="ST3" s="443"/>
      <c r="SU3" s="443"/>
      <c r="SV3" s="443"/>
      <c r="SW3" s="443"/>
      <c r="SX3" s="443"/>
      <c r="SY3" s="443"/>
      <c r="SZ3" s="443"/>
      <c r="TA3" s="443"/>
      <c r="TB3" s="443"/>
      <c r="TC3" s="443"/>
      <c r="TD3" s="443"/>
      <c r="TE3" s="443"/>
      <c r="TF3" s="443"/>
      <c r="TG3" s="443"/>
      <c r="TH3" s="443"/>
      <c r="TI3" s="443"/>
      <c r="TJ3" s="443"/>
      <c r="TK3" s="443"/>
      <c r="TL3" s="443"/>
      <c r="TM3" s="443"/>
      <c r="TN3" s="443"/>
      <c r="TO3" s="443"/>
      <c r="TP3" s="443"/>
      <c r="TQ3" s="443"/>
      <c r="TR3" s="443"/>
      <c r="TS3" s="443"/>
      <c r="TT3" s="443"/>
      <c r="TU3" s="443"/>
      <c r="TV3" s="443"/>
      <c r="TW3" s="443"/>
      <c r="TX3" s="443"/>
      <c r="TY3" s="443"/>
      <c r="TZ3" s="443"/>
      <c r="UA3" s="443"/>
      <c r="UB3" s="443"/>
      <c r="UC3" s="443"/>
      <c r="UD3" s="443"/>
      <c r="UE3" s="443"/>
      <c r="UF3" s="443"/>
      <c r="UG3" s="443"/>
      <c r="UH3" s="443"/>
      <c r="UI3" s="443"/>
    </row>
    <row r="4" spans="1:555" ht="15.75" thickBot="1"/>
    <row r="5" spans="1:555" ht="53.25" thickBot="1">
      <c r="C5" s="87" t="s">
        <v>385</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53">
        <f>SUM(F17:F51)</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51"/>
      <c r="E13" s="93"/>
      <c r="F13" s="93"/>
      <c r="G13" s="93"/>
      <c r="H13" s="76"/>
      <c r="I13" s="76"/>
      <c r="J13" s="76"/>
      <c r="K13" s="112"/>
    </row>
    <row r="14" spans="1:555" ht="18.75">
      <c r="B14" s="93"/>
      <c r="C14" s="208"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c r="F15" s="93"/>
      <c r="G15" s="76"/>
      <c r="H15" s="76"/>
      <c r="I15" s="76"/>
    </row>
    <row r="16" spans="1:555" ht="30.75" thickBot="1">
      <c r="C16" s="129" t="s">
        <v>44</v>
      </c>
      <c r="D16" s="129" t="s">
        <v>55</v>
      </c>
      <c r="E16" s="136" t="s">
        <v>57</v>
      </c>
      <c r="F16" s="135" t="s">
        <v>27</v>
      </c>
      <c r="G16" s="133" t="s">
        <v>131</v>
      </c>
      <c r="H16" s="136" t="s">
        <v>46</v>
      </c>
      <c r="I16" s="133" t="s">
        <v>132</v>
      </c>
      <c r="J16" s="133" t="s">
        <v>410</v>
      </c>
      <c r="K16" s="133" t="s">
        <v>411</v>
      </c>
    </row>
    <row r="17" spans="3:11">
      <c r="C17" s="218" t="s">
        <v>454</v>
      </c>
      <c r="D17" s="219"/>
      <c r="E17" s="217">
        <f>HLOOKUP(C17,$AH$2:$BU$3,2,0)</f>
        <v>4616.0730000000003</v>
      </c>
      <c r="F17" s="97">
        <f t="shared" ref="F17:F51" si="0">D17*E17</f>
        <v>0</v>
      </c>
      <c r="G17" s="161"/>
      <c r="H17" s="142"/>
      <c r="I17" s="130" t="e">
        <f>VLOOKUP(H17,Presupuesto!$B$11:$C$565,2,0)</f>
        <v>#N/A</v>
      </c>
      <c r="J17" s="216" t="s">
        <v>1462</v>
      </c>
      <c r="K17" s="98" t="s">
        <v>394</v>
      </c>
    </row>
    <row r="18" spans="3:11">
      <c r="C18" s="141"/>
      <c r="D18" s="158"/>
      <c r="E18" s="123"/>
      <c r="F18" s="97">
        <f t="shared" ref="F18:F24" si="1">D18*E18</f>
        <v>0</v>
      </c>
      <c r="G18" s="161"/>
      <c r="H18" s="142"/>
      <c r="I18" s="130" t="e">
        <f>VLOOKUP(H18,Presupuesto!$B$11:$C$565,2,0)</f>
        <v>#N/A</v>
      </c>
      <c r="J18" s="98" t="str">
        <f t="shared" ref="J18:J51" si="2">$J$17</f>
        <v>Desarrollo del Sistema de Educación Superior</v>
      </c>
      <c r="K18" s="98" t="s">
        <v>412</v>
      </c>
    </row>
    <row r="19" spans="3:11">
      <c r="C19" s="141"/>
      <c r="D19" s="158"/>
      <c r="E19" s="123"/>
      <c r="F19" s="97">
        <f t="shared" si="1"/>
        <v>0</v>
      </c>
      <c r="G19" s="161"/>
      <c r="H19" s="142"/>
      <c r="I19" s="130" t="e">
        <f>VLOOKUP(H19,Presupuesto!$B$11:$C$565,2,0)</f>
        <v>#N/A</v>
      </c>
      <c r="J19" s="98" t="str">
        <f t="shared" si="2"/>
        <v>Desarrollo del Sistema de Educación Superior</v>
      </c>
      <c r="K19" s="98" t="s">
        <v>412</v>
      </c>
    </row>
    <row r="20" spans="3:11">
      <c r="C20" s="141"/>
      <c r="D20" s="158"/>
      <c r="E20" s="123"/>
      <c r="F20" s="97">
        <f t="shared" si="1"/>
        <v>0</v>
      </c>
      <c r="G20" s="161"/>
      <c r="H20" s="142"/>
      <c r="I20" s="130" t="e">
        <f>VLOOKUP(H20,Presupuesto!$B$11:$C$565,2,0)</f>
        <v>#N/A</v>
      </c>
      <c r="J20" s="98" t="str">
        <f t="shared" si="2"/>
        <v>Desarrollo del Sistema de Educación Superior</v>
      </c>
      <c r="K20" s="98" t="s">
        <v>412</v>
      </c>
    </row>
    <row r="21" spans="3:11">
      <c r="C21" s="141"/>
      <c r="D21" s="158"/>
      <c r="E21" s="123"/>
      <c r="F21" s="97">
        <f t="shared" si="1"/>
        <v>0</v>
      </c>
      <c r="G21" s="161"/>
      <c r="H21" s="142"/>
      <c r="I21" s="130" t="e">
        <f>VLOOKUP(H21,Presupuesto!$B$11:$C$565,2,0)</f>
        <v>#N/A</v>
      </c>
      <c r="J21" s="98" t="str">
        <f t="shared" si="2"/>
        <v>Desarrollo del Sistema de Educación Superior</v>
      </c>
      <c r="K21" s="98" t="s">
        <v>412</v>
      </c>
    </row>
    <row r="22" spans="3:11">
      <c r="C22" s="141"/>
      <c r="D22" s="158"/>
      <c r="E22" s="123"/>
      <c r="F22" s="97">
        <f t="shared" si="1"/>
        <v>0</v>
      </c>
      <c r="G22" s="161"/>
      <c r="H22" s="142"/>
      <c r="I22" s="130" t="e">
        <f>VLOOKUP(H22,Presupuesto!$B$11:$C$565,2,0)</f>
        <v>#N/A</v>
      </c>
      <c r="J22" s="98" t="str">
        <f t="shared" si="2"/>
        <v>Desarrollo del Sistema de Educación Superior</v>
      </c>
      <c r="K22" s="98" t="s">
        <v>401</v>
      </c>
    </row>
    <row r="23" spans="3:11">
      <c r="C23" s="141"/>
      <c r="D23" s="158"/>
      <c r="E23" s="123"/>
      <c r="F23" s="97">
        <f t="shared" si="1"/>
        <v>0</v>
      </c>
      <c r="G23" s="161"/>
      <c r="H23" s="142"/>
      <c r="I23" s="130" t="e">
        <f>VLOOKUP(H23,Presupuesto!$B$11:$C$565,2,0)</f>
        <v>#N/A</v>
      </c>
      <c r="J23" s="98" t="str">
        <f t="shared" si="2"/>
        <v>Desarrollo del Sistema de Educación Superior</v>
      </c>
      <c r="K23" s="98" t="s">
        <v>412</v>
      </c>
    </row>
    <row r="24" spans="3:11">
      <c r="C24" s="141"/>
      <c r="D24" s="158"/>
      <c r="E24" s="123"/>
      <c r="F24" s="97">
        <f t="shared" si="1"/>
        <v>0</v>
      </c>
      <c r="G24" s="161"/>
      <c r="H24" s="142"/>
      <c r="I24" s="130" t="e">
        <f>VLOOKUP(H24,Presupuesto!$B$11:$C$565,2,0)</f>
        <v>#N/A</v>
      </c>
      <c r="J24" s="98" t="str">
        <f t="shared" si="2"/>
        <v>Desarrollo del Sistema de Educación Superior</v>
      </c>
      <c r="K24" s="98" t="s">
        <v>412</v>
      </c>
    </row>
    <row r="25" spans="3:11">
      <c r="C25" s="141"/>
      <c r="D25" s="158"/>
      <c r="E25" s="123"/>
      <c r="F25" s="97">
        <f t="shared" si="0"/>
        <v>0</v>
      </c>
      <c r="G25" s="161"/>
      <c r="H25" s="142"/>
      <c r="I25" s="130" t="e">
        <f>VLOOKUP(H25,Presupuesto!$B$11:$C$565,2,0)</f>
        <v>#N/A</v>
      </c>
      <c r="J25" s="98" t="str">
        <f t="shared" si="2"/>
        <v>Desarrollo del Sistema de Educación Superior</v>
      </c>
      <c r="K25" s="98" t="s">
        <v>412</v>
      </c>
    </row>
    <row r="26" spans="3:11">
      <c r="C26" s="141"/>
      <c r="D26" s="158"/>
      <c r="E26" s="123"/>
      <c r="F26" s="97">
        <f t="shared" si="0"/>
        <v>0</v>
      </c>
      <c r="G26" s="161"/>
      <c r="H26" s="142"/>
      <c r="I26" s="130" t="e">
        <f>VLOOKUP(H26,Presupuesto!$B$11:$C$565,2,0)</f>
        <v>#N/A</v>
      </c>
      <c r="J26" s="98" t="str">
        <f t="shared" si="2"/>
        <v>Desarrollo del Sistema de Educación Superior</v>
      </c>
      <c r="K26" s="98" t="s">
        <v>412</v>
      </c>
    </row>
    <row r="27" spans="3:11">
      <c r="C27" s="141"/>
      <c r="D27" s="158"/>
      <c r="E27" s="123"/>
      <c r="F27" s="97">
        <f t="shared" si="0"/>
        <v>0</v>
      </c>
      <c r="G27" s="161"/>
      <c r="H27" s="142"/>
      <c r="I27" s="130" t="e">
        <f>VLOOKUP(H27,Presupuesto!$B$11:$C$565,2,0)</f>
        <v>#N/A</v>
      </c>
      <c r="J27" s="98" t="str">
        <f t="shared" si="2"/>
        <v>Desarrollo del Sistema de Educación Superior</v>
      </c>
      <c r="K27" s="98" t="s">
        <v>412</v>
      </c>
    </row>
    <row r="28" spans="3:11">
      <c r="C28" s="141"/>
      <c r="D28" s="158"/>
      <c r="E28" s="123"/>
      <c r="F28" s="97">
        <f t="shared" si="0"/>
        <v>0</v>
      </c>
      <c r="G28" s="161"/>
      <c r="H28" s="142"/>
      <c r="I28" s="130" t="e">
        <f>VLOOKUP(H28,Presupuesto!$B$11:$C$565,2,0)</f>
        <v>#N/A</v>
      </c>
      <c r="J28" s="98" t="str">
        <f t="shared" si="2"/>
        <v>Desarrollo del Sistema de Educación Superior</v>
      </c>
      <c r="K28" s="98" t="s">
        <v>412</v>
      </c>
    </row>
    <row r="29" spans="3:11">
      <c r="C29" s="141"/>
      <c r="D29" s="158"/>
      <c r="E29" s="123"/>
      <c r="F29" s="97">
        <f t="shared" si="0"/>
        <v>0</v>
      </c>
      <c r="G29" s="161"/>
      <c r="H29" s="142"/>
      <c r="I29" s="130" t="e">
        <f>VLOOKUP(H29,Presupuesto!$B$11:$C$565,2,0)</f>
        <v>#N/A</v>
      </c>
      <c r="J29" s="98" t="str">
        <f t="shared" si="2"/>
        <v>Desarrollo del Sistema de Educación Superior</v>
      </c>
      <c r="K29" s="98" t="s">
        <v>412</v>
      </c>
    </row>
    <row r="30" spans="3:11">
      <c r="C30" s="141"/>
      <c r="D30" s="158"/>
      <c r="E30" s="123"/>
      <c r="F30" s="97">
        <f t="shared" si="0"/>
        <v>0</v>
      </c>
      <c r="G30" s="161"/>
      <c r="H30" s="142"/>
      <c r="I30" s="130" t="e">
        <f>VLOOKUP(H30,Presupuesto!$B$11:$C$565,2,0)</f>
        <v>#N/A</v>
      </c>
      <c r="J30" s="98" t="str">
        <f t="shared" si="2"/>
        <v>Desarrollo del Sistema de Educación Superior</v>
      </c>
      <c r="K30" s="98" t="s">
        <v>412</v>
      </c>
    </row>
    <row r="31" spans="3:11">
      <c r="C31" s="141"/>
      <c r="D31" s="158"/>
      <c r="E31" s="123"/>
      <c r="F31" s="97">
        <f t="shared" si="0"/>
        <v>0</v>
      </c>
      <c r="G31" s="161"/>
      <c r="H31" s="142"/>
      <c r="I31" s="130" t="e">
        <f>VLOOKUP(H31,Presupuesto!$B$11:$C$565,2,0)</f>
        <v>#N/A</v>
      </c>
      <c r="J31" s="98" t="str">
        <f t="shared" si="2"/>
        <v>Desarrollo del Sistema de Educación Superior</v>
      </c>
      <c r="K31" s="98" t="s">
        <v>412</v>
      </c>
    </row>
    <row r="32" spans="3:11">
      <c r="C32" s="141"/>
      <c r="D32" s="158"/>
      <c r="E32" s="123"/>
      <c r="F32" s="97">
        <f t="shared" si="0"/>
        <v>0</v>
      </c>
      <c r="G32" s="161"/>
      <c r="H32" s="142"/>
      <c r="I32" s="130" t="e">
        <f>VLOOKUP(H32,Presupuesto!$B$11:$C$565,2,0)</f>
        <v>#N/A</v>
      </c>
      <c r="J32" s="98" t="str">
        <f t="shared" si="2"/>
        <v>Desarrollo del Sistema de Educación Superior</v>
      </c>
      <c r="K32" s="98" t="s">
        <v>412</v>
      </c>
    </row>
    <row r="33" spans="3:11">
      <c r="C33" s="141"/>
      <c r="D33" s="158"/>
      <c r="E33" s="123"/>
      <c r="F33" s="97">
        <f t="shared" si="0"/>
        <v>0</v>
      </c>
      <c r="G33" s="161"/>
      <c r="H33" s="142"/>
      <c r="I33" s="130" t="e">
        <f>VLOOKUP(H33,Presupuesto!$B$11:$C$565,2,0)</f>
        <v>#N/A</v>
      </c>
      <c r="J33" s="98" t="str">
        <f t="shared" si="2"/>
        <v>Desarrollo del Sistema de Educación Superior</v>
      </c>
      <c r="K33" s="98" t="s">
        <v>412</v>
      </c>
    </row>
    <row r="34" spans="3:11">
      <c r="C34" s="141"/>
      <c r="D34" s="158"/>
      <c r="E34" s="123"/>
      <c r="F34" s="97">
        <f t="shared" si="0"/>
        <v>0</v>
      </c>
      <c r="G34" s="161"/>
      <c r="H34" s="142"/>
      <c r="I34" s="130" t="e">
        <f>VLOOKUP(H34,Presupuesto!$B$11:$C$565,2,0)</f>
        <v>#N/A</v>
      </c>
      <c r="J34" s="98" t="str">
        <f t="shared" si="2"/>
        <v>Desarrollo del Sistema de Educación Superior</v>
      </c>
      <c r="K34" s="98" t="s">
        <v>412</v>
      </c>
    </row>
    <row r="35" spans="3:11">
      <c r="C35" s="141"/>
      <c r="D35" s="158"/>
      <c r="E35" s="123"/>
      <c r="F35" s="97">
        <f t="shared" si="0"/>
        <v>0</v>
      </c>
      <c r="G35" s="161"/>
      <c r="H35" s="142"/>
      <c r="I35" s="130" t="e">
        <f>VLOOKUP(H35,Presupuesto!$B$11:$C$565,2,0)</f>
        <v>#N/A</v>
      </c>
      <c r="J35" s="98" t="str">
        <f t="shared" si="2"/>
        <v>Desarrollo del Sistema de Educación Superior</v>
      </c>
      <c r="K35" s="98" t="s">
        <v>412</v>
      </c>
    </row>
    <row r="36" spans="3:11">
      <c r="C36" s="141"/>
      <c r="D36" s="158"/>
      <c r="E36" s="123"/>
      <c r="F36" s="97">
        <f t="shared" si="0"/>
        <v>0</v>
      </c>
      <c r="G36" s="161"/>
      <c r="H36" s="142"/>
      <c r="I36" s="130" t="e">
        <f>VLOOKUP(H36,Presupuesto!$B$11:$C$565,2,0)</f>
        <v>#N/A</v>
      </c>
      <c r="J36" s="98" t="str">
        <f t="shared" si="2"/>
        <v>Desarrollo del Sistema de Educación Superior</v>
      </c>
      <c r="K36" s="98" t="s">
        <v>412</v>
      </c>
    </row>
    <row r="37" spans="3:11">
      <c r="C37" s="141"/>
      <c r="D37" s="158"/>
      <c r="E37" s="123"/>
      <c r="F37" s="97">
        <f t="shared" si="0"/>
        <v>0</v>
      </c>
      <c r="G37" s="161"/>
      <c r="H37" s="142"/>
      <c r="I37" s="130" t="e">
        <f>VLOOKUP(H37,Presupuesto!$B$11:$C$565,2,0)</f>
        <v>#N/A</v>
      </c>
      <c r="J37" s="98" t="str">
        <f t="shared" si="2"/>
        <v>Desarrollo del Sistema de Educación Superior</v>
      </c>
      <c r="K37" s="98" t="s">
        <v>412</v>
      </c>
    </row>
    <row r="38" spans="3:11">
      <c r="C38" s="141"/>
      <c r="D38" s="158"/>
      <c r="E38" s="123"/>
      <c r="F38" s="97">
        <f t="shared" si="0"/>
        <v>0</v>
      </c>
      <c r="G38" s="161"/>
      <c r="H38" s="142"/>
      <c r="I38" s="130" t="e">
        <f>VLOOKUP(H38,Presupuesto!$B$11:$C$565,2,0)</f>
        <v>#N/A</v>
      </c>
      <c r="J38" s="98" t="str">
        <f t="shared" si="2"/>
        <v>Desarrollo del Sistema de Educación Superior</v>
      </c>
      <c r="K38" s="98" t="s">
        <v>412</v>
      </c>
    </row>
    <row r="39" spans="3:11">
      <c r="C39" s="143"/>
      <c r="D39" s="151"/>
      <c r="E39" s="118"/>
      <c r="F39" s="97">
        <f t="shared" ref="F39:F45" si="3">D39*E39</f>
        <v>0</v>
      </c>
      <c r="G39" s="161"/>
      <c r="H39" s="144"/>
      <c r="I39" s="130" t="e">
        <f>VLOOKUP(H39,Presupuesto!$B$11:$C$565,2,0)</f>
        <v>#N/A</v>
      </c>
      <c r="J39" s="98" t="str">
        <f t="shared" si="2"/>
        <v>Desarrollo del Sistema de Educación Superior</v>
      </c>
      <c r="K39" s="98" t="s">
        <v>412</v>
      </c>
    </row>
    <row r="40" spans="3:11">
      <c r="C40" s="143"/>
      <c r="D40" s="151"/>
      <c r="E40" s="118"/>
      <c r="F40" s="97">
        <f t="shared" si="3"/>
        <v>0</v>
      </c>
      <c r="G40" s="161"/>
      <c r="H40" s="144"/>
      <c r="I40" s="130" t="e">
        <f>VLOOKUP(H40,Presupuesto!$B$11:$C$565,2,0)</f>
        <v>#N/A</v>
      </c>
      <c r="J40" s="98" t="str">
        <f t="shared" si="2"/>
        <v>Desarrollo del Sistema de Educación Superior</v>
      </c>
      <c r="K40" s="98" t="s">
        <v>412</v>
      </c>
    </row>
    <row r="41" spans="3:11">
      <c r="C41" s="143"/>
      <c r="D41" s="151"/>
      <c r="E41" s="118"/>
      <c r="F41" s="97">
        <f t="shared" si="3"/>
        <v>0</v>
      </c>
      <c r="G41" s="161"/>
      <c r="H41" s="144"/>
      <c r="I41" s="130" t="e">
        <f>VLOOKUP(H41,Presupuesto!$B$11:$C$565,2,0)</f>
        <v>#N/A</v>
      </c>
      <c r="J41" s="98" t="str">
        <f t="shared" si="2"/>
        <v>Desarrollo del Sistema de Educación Superior</v>
      </c>
      <c r="K41" s="98" t="s">
        <v>412</v>
      </c>
    </row>
    <row r="42" spans="3:11">
      <c r="C42" s="143"/>
      <c r="D42" s="151"/>
      <c r="E42" s="118"/>
      <c r="F42" s="97">
        <f t="shared" si="3"/>
        <v>0</v>
      </c>
      <c r="G42" s="161"/>
      <c r="H42" s="144"/>
      <c r="I42" s="130" t="e">
        <f>VLOOKUP(H42,Presupuesto!$B$11:$C$565,2,0)</f>
        <v>#N/A</v>
      </c>
      <c r="J42" s="98" t="str">
        <f t="shared" si="2"/>
        <v>Desarrollo del Sistema de Educación Superior</v>
      </c>
      <c r="K42" s="98" t="s">
        <v>412</v>
      </c>
    </row>
    <row r="43" spans="3:11">
      <c r="C43" s="143"/>
      <c r="D43" s="151"/>
      <c r="E43" s="118"/>
      <c r="F43" s="97">
        <f t="shared" si="3"/>
        <v>0</v>
      </c>
      <c r="G43" s="161"/>
      <c r="H43" s="144"/>
      <c r="I43" s="130" t="e">
        <f>VLOOKUP(H43,Presupuesto!$B$11:$C$565,2,0)</f>
        <v>#N/A</v>
      </c>
      <c r="J43" s="98" t="str">
        <f t="shared" si="2"/>
        <v>Desarrollo del Sistema de Educación Superior</v>
      </c>
      <c r="K43" s="98" t="s">
        <v>412</v>
      </c>
    </row>
    <row r="44" spans="3:11">
      <c r="C44" s="143"/>
      <c r="D44" s="151"/>
      <c r="E44" s="118"/>
      <c r="F44" s="97">
        <f t="shared" si="3"/>
        <v>0</v>
      </c>
      <c r="G44" s="161"/>
      <c r="H44" s="144"/>
      <c r="I44" s="130" t="e">
        <f>VLOOKUP(H44,Presupuesto!$B$11:$C$565,2,0)</f>
        <v>#N/A</v>
      </c>
      <c r="J44" s="98" t="str">
        <f t="shared" si="2"/>
        <v>Desarrollo del Sistema de Educación Superior</v>
      </c>
      <c r="K44" s="98" t="s">
        <v>412</v>
      </c>
    </row>
    <row r="45" spans="3:11">
      <c r="C45" s="143"/>
      <c r="D45" s="151"/>
      <c r="E45" s="118"/>
      <c r="F45" s="97">
        <f t="shared" si="3"/>
        <v>0</v>
      </c>
      <c r="G45" s="161"/>
      <c r="H45" s="144"/>
      <c r="I45" s="130" t="e">
        <f>VLOOKUP(H45,Presupuesto!$B$11:$C$565,2,0)</f>
        <v>#N/A</v>
      </c>
      <c r="J45" s="98" t="str">
        <f t="shared" si="2"/>
        <v>Desarrollo del Sistema de Educación Superior</v>
      </c>
      <c r="K45" s="98" t="s">
        <v>412</v>
      </c>
    </row>
    <row r="46" spans="3:11">
      <c r="C46" s="143"/>
      <c r="D46" s="151"/>
      <c r="E46" s="118"/>
      <c r="F46" s="97">
        <f t="shared" si="0"/>
        <v>0</v>
      </c>
      <c r="G46" s="161"/>
      <c r="H46" s="144"/>
      <c r="I46" s="130" t="e">
        <f>VLOOKUP(H46,Presupuesto!$B$11:$C$565,2,0)</f>
        <v>#N/A</v>
      </c>
      <c r="J46" s="98" t="str">
        <f t="shared" si="2"/>
        <v>Desarrollo del Sistema de Educación Superior</v>
      </c>
      <c r="K46" s="98" t="s">
        <v>412</v>
      </c>
    </row>
    <row r="47" spans="3:11">
      <c r="C47" s="145"/>
      <c r="D47" s="151"/>
      <c r="E47" s="118"/>
      <c r="F47" s="97">
        <f t="shared" si="0"/>
        <v>0</v>
      </c>
      <c r="G47" s="161"/>
      <c r="H47" s="146"/>
      <c r="I47" s="130" t="e">
        <f>VLOOKUP(H47,Presupuesto!$B$11:$C$565,2,0)</f>
        <v>#N/A</v>
      </c>
      <c r="J47" s="98" t="str">
        <f t="shared" si="2"/>
        <v>Desarrollo del Sistema de Educación Superior</v>
      </c>
      <c r="K47" s="98" t="s">
        <v>403</v>
      </c>
    </row>
    <row r="48" spans="3:11">
      <c r="C48" s="145"/>
      <c r="D48" s="151"/>
      <c r="E48" s="118"/>
      <c r="F48" s="97">
        <f t="shared" si="0"/>
        <v>0</v>
      </c>
      <c r="G48" s="161"/>
      <c r="H48" s="146"/>
      <c r="I48" s="130" t="e">
        <f>VLOOKUP(H48,Presupuesto!$B$11:$C$565,2,0)</f>
        <v>#N/A</v>
      </c>
      <c r="J48" s="98" t="str">
        <f t="shared" si="2"/>
        <v>Desarrollo del Sistema de Educación Superior</v>
      </c>
      <c r="K48" s="98" t="s">
        <v>412</v>
      </c>
    </row>
    <row r="49" spans="3:11">
      <c r="C49" s="145"/>
      <c r="D49" s="151"/>
      <c r="E49" s="118"/>
      <c r="F49" s="97">
        <f t="shared" si="0"/>
        <v>0</v>
      </c>
      <c r="G49" s="161"/>
      <c r="H49" s="146"/>
      <c r="I49" s="130" t="e">
        <f>VLOOKUP(H49,Presupuesto!$B$11:$C$565,2,0)</f>
        <v>#N/A</v>
      </c>
      <c r="J49" s="98" t="str">
        <f t="shared" si="2"/>
        <v>Desarrollo del Sistema de Educación Superior</v>
      </c>
      <c r="K49" s="98" t="s">
        <v>412</v>
      </c>
    </row>
    <row r="50" spans="3:11">
      <c r="C50" s="145"/>
      <c r="D50" s="151"/>
      <c r="E50" s="118"/>
      <c r="F50" s="97">
        <f t="shared" si="0"/>
        <v>0</v>
      </c>
      <c r="G50" s="161"/>
      <c r="H50" s="146"/>
      <c r="I50" s="130" t="e">
        <f>VLOOKUP(H50,Presupuesto!$B$11:$C$565,2,0)</f>
        <v>#N/A</v>
      </c>
      <c r="J50" s="98" t="str">
        <f t="shared" si="2"/>
        <v>Desarrollo del Sistema de Educación Superior</v>
      </c>
      <c r="K50" s="98" t="s">
        <v>412</v>
      </c>
    </row>
    <row r="51" spans="3:11" ht="15.75" thickBot="1">
      <c r="C51" s="147"/>
      <c r="D51" s="159"/>
      <c r="E51" s="103"/>
      <c r="F51" s="105">
        <f t="shared" si="0"/>
        <v>0</v>
      </c>
      <c r="G51" s="162"/>
      <c r="H51" s="148"/>
      <c r="I51" s="132" t="e">
        <f>VLOOKUP(H51,Presupuesto!$B$11:$C$565,2,0)</f>
        <v>#N/A</v>
      </c>
      <c r="J51" s="106" t="str">
        <f t="shared" si="2"/>
        <v>Desarrollo del Sistema de Educación Superior</v>
      </c>
      <c r="K51" s="124" t="s">
        <v>394</v>
      </c>
    </row>
    <row r="53" spans="3:11" ht="15.75" thickBot="1">
      <c r="F53" s="90"/>
      <c r="G53" s="89"/>
      <c r="H53" s="90"/>
      <c r="I53" s="90"/>
    </row>
    <row r="54" spans="3:11" ht="15.75" thickBot="1">
      <c r="C54" s="157" t="s">
        <v>53</v>
      </c>
      <c r="D54" s="353">
        <f>SUM(F61:F95)</f>
        <v>0</v>
      </c>
      <c r="F54" s="70"/>
      <c r="G54" s="79"/>
      <c r="H54" s="70"/>
      <c r="I54" s="70"/>
    </row>
    <row r="55" spans="3:11">
      <c r="C55" s="70"/>
      <c r="D55" s="31"/>
      <c r="E55" s="93"/>
      <c r="F55" s="93"/>
      <c r="G55" s="93"/>
      <c r="H55" s="76"/>
      <c r="I55" s="76"/>
      <c r="J55" s="76"/>
      <c r="K55" s="112"/>
    </row>
    <row r="56" spans="3:11">
      <c r="C56" s="70"/>
      <c r="D56" s="31"/>
      <c r="E56" s="93"/>
      <c r="F56" s="93"/>
      <c r="G56" s="93"/>
      <c r="H56" s="76"/>
      <c r="I56" s="76"/>
      <c r="J56" s="76"/>
      <c r="K56" s="112"/>
    </row>
    <row r="57" spans="3:11" ht="15.75">
      <c r="C57" s="202" t="s">
        <v>392</v>
      </c>
      <c r="D57" s="351"/>
      <c r="E57" s="93"/>
      <c r="F57" s="93"/>
      <c r="G57" s="93"/>
      <c r="H57" s="76"/>
      <c r="I57" s="76"/>
      <c r="J57" s="76"/>
      <c r="K57" s="112"/>
    </row>
    <row r="58" spans="3:11" ht="18.75">
      <c r="C58" s="208" t="e">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#N/A</v>
      </c>
      <c r="D58" s="31"/>
      <c r="E58" s="93"/>
      <c r="F58" s="93"/>
      <c r="G58" s="93"/>
      <c r="H58" s="76"/>
      <c r="I58" s="76"/>
      <c r="J58" s="76"/>
      <c r="K58" s="112"/>
    </row>
    <row r="59" spans="3:11" ht="15.75" thickBot="1">
      <c r="F59" s="93"/>
      <c r="G59" s="76"/>
      <c r="H59" s="76"/>
      <c r="I59" s="76"/>
    </row>
    <row r="60" spans="3:11" ht="30.75" thickBot="1">
      <c r="C60" s="129" t="s">
        <v>44</v>
      </c>
      <c r="D60" s="129" t="s">
        <v>55</v>
      </c>
      <c r="E60" s="136" t="s">
        <v>57</v>
      </c>
      <c r="F60" s="135" t="s">
        <v>27</v>
      </c>
      <c r="G60" s="133" t="s">
        <v>131</v>
      </c>
      <c r="H60" s="136" t="s">
        <v>46</v>
      </c>
      <c r="I60" s="133" t="s">
        <v>132</v>
      </c>
      <c r="J60" s="133" t="s">
        <v>410</v>
      </c>
      <c r="K60" s="133" t="s">
        <v>411</v>
      </c>
    </row>
    <row r="61" spans="3:11">
      <c r="C61" s="218" t="s">
        <v>439</v>
      </c>
      <c r="D61" s="219"/>
      <c r="E61" s="217">
        <f>HLOOKUP(C61,$AH$2:$BU$3,2,0)</f>
        <v>620</v>
      </c>
      <c r="F61" s="97">
        <f t="shared" ref="F61:F95" si="4">D61*E61</f>
        <v>0</v>
      </c>
      <c r="G61" s="161"/>
      <c r="H61" s="142"/>
      <c r="I61" s="130" t="e">
        <f>VLOOKUP(H61,Presupuesto!$B$11:$C$565,2,0)</f>
        <v>#N/A</v>
      </c>
      <c r="J61" s="216" t="s">
        <v>1462</v>
      </c>
      <c r="K61" s="98" t="s">
        <v>394</v>
      </c>
    </row>
    <row r="62" spans="3:11">
      <c r="C62" s="141"/>
      <c r="D62" s="158"/>
      <c r="E62" s="123"/>
      <c r="F62" s="97">
        <f t="shared" si="4"/>
        <v>0</v>
      </c>
      <c r="G62" s="161"/>
      <c r="H62" s="142"/>
      <c r="I62" s="130" t="e">
        <f>VLOOKUP(H62,Presupuesto!$B$11:$C$565,2,0)</f>
        <v>#N/A</v>
      </c>
      <c r="J62" s="98" t="str">
        <f>$J$61</f>
        <v>Desarrollo del Sistema de Educación Superior</v>
      </c>
      <c r="K62" s="98" t="s">
        <v>412</v>
      </c>
    </row>
    <row r="63" spans="3:11">
      <c r="C63" s="141"/>
      <c r="D63" s="158"/>
      <c r="E63" s="123"/>
      <c r="F63" s="97">
        <f t="shared" si="4"/>
        <v>0</v>
      </c>
      <c r="G63" s="161"/>
      <c r="H63" s="142"/>
      <c r="I63" s="130" t="e">
        <f>VLOOKUP(H63,Presupuesto!$B$11:$C$565,2,0)</f>
        <v>#N/A</v>
      </c>
      <c r="J63" s="98" t="str">
        <f t="shared" ref="J63:J95" si="5">$J$61</f>
        <v>Desarrollo del Sistema de Educación Superior</v>
      </c>
      <c r="K63" s="98" t="s">
        <v>412</v>
      </c>
    </row>
    <row r="64" spans="3:11">
      <c r="C64" s="141"/>
      <c r="D64" s="158"/>
      <c r="E64" s="123"/>
      <c r="F64" s="97">
        <f t="shared" si="4"/>
        <v>0</v>
      </c>
      <c r="G64" s="161"/>
      <c r="H64" s="142"/>
      <c r="I64" s="130" t="e">
        <f>VLOOKUP(H64,Presupuesto!$B$11:$C$565,2,0)</f>
        <v>#N/A</v>
      </c>
      <c r="J64" s="98" t="str">
        <f t="shared" si="5"/>
        <v>Desarrollo del Sistema de Educación Superior</v>
      </c>
      <c r="K64" s="98" t="s">
        <v>412</v>
      </c>
    </row>
    <row r="65" spans="3:11">
      <c r="C65" s="141"/>
      <c r="D65" s="158"/>
      <c r="E65" s="123"/>
      <c r="F65" s="97">
        <f t="shared" si="4"/>
        <v>0</v>
      </c>
      <c r="G65" s="161"/>
      <c r="H65" s="142"/>
      <c r="I65" s="130" t="e">
        <f>VLOOKUP(H65,Presupuesto!$B$11:$C$565,2,0)</f>
        <v>#N/A</v>
      </c>
      <c r="J65" s="98" t="str">
        <f t="shared" si="5"/>
        <v>Desarrollo del Sistema de Educación Superior</v>
      </c>
      <c r="K65" s="98" t="s">
        <v>412</v>
      </c>
    </row>
    <row r="66" spans="3:11">
      <c r="C66" s="141"/>
      <c r="D66" s="158"/>
      <c r="E66" s="123"/>
      <c r="F66" s="97">
        <f t="shared" si="4"/>
        <v>0</v>
      </c>
      <c r="G66" s="161"/>
      <c r="H66" s="142"/>
      <c r="I66" s="130" t="e">
        <f>VLOOKUP(H66,Presupuesto!$B$11:$C$565,2,0)</f>
        <v>#N/A</v>
      </c>
      <c r="J66" s="98" t="str">
        <f t="shared" si="5"/>
        <v>Desarrollo del Sistema de Educación Superior</v>
      </c>
      <c r="K66" s="98" t="s">
        <v>401</v>
      </c>
    </row>
    <row r="67" spans="3:11">
      <c r="C67" s="141"/>
      <c r="D67" s="158"/>
      <c r="E67" s="123"/>
      <c r="F67" s="97">
        <f t="shared" si="4"/>
        <v>0</v>
      </c>
      <c r="G67" s="161"/>
      <c r="H67" s="142"/>
      <c r="I67" s="130" t="e">
        <f>VLOOKUP(H67,Presupuesto!$B$11:$C$565,2,0)</f>
        <v>#N/A</v>
      </c>
      <c r="J67" s="98" t="str">
        <f t="shared" si="5"/>
        <v>Desarrollo del Sistema de Educación Superior</v>
      </c>
      <c r="K67" s="98" t="s">
        <v>412</v>
      </c>
    </row>
    <row r="68" spans="3:11">
      <c r="C68" s="141"/>
      <c r="D68" s="158"/>
      <c r="E68" s="123"/>
      <c r="F68" s="97">
        <f t="shared" si="4"/>
        <v>0</v>
      </c>
      <c r="G68" s="161"/>
      <c r="H68" s="142"/>
      <c r="I68" s="130" t="e">
        <f>VLOOKUP(H68,Presupuesto!$B$11:$C$565,2,0)</f>
        <v>#N/A</v>
      </c>
      <c r="J68" s="98" t="str">
        <f t="shared" si="5"/>
        <v>Desarrollo del Sistema de Educación Superior</v>
      </c>
      <c r="K68" s="98" t="s">
        <v>412</v>
      </c>
    </row>
    <row r="69" spans="3:11">
      <c r="C69" s="141"/>
      <c r="D69" s="158"/>
      <c r="E69" s="123"/>
      <c r="F69" s="97">
        <f t="shared" si="4"/>
        <v>0</v>
      </c>
      <c r="G69" s="161"/>
      <c r="H69" s="142"/>
      <c r="I69" s="130" t="e">
        <f>VLOOKUP(H69,Presupuesto!$B$11:$C$565,2,0)</f>
        <v>#N/A</v>
      </c>
      <c r="J69" s="98" t="str">
        <f t="shared" si="5"/>
        <v>Desarrollo del Sistema de Educación Superior</v>
      </c>
      <c r="K69" s="98" t="s">
        <v>412</v>
      </c>
    </row>
    <row r="70" spans="3:11">
      <c r="C70" s="141"/>
      <c r="D70" s="158"/>
      <c r="E70" s="123"/>
      <c r="F70" s="97">
        <f t="shared" si="4"/>
        <v>0</v>
      </c>
      <c r="G70" s="161"/>
      <c r="H70" s="142"/>
      <c r="I70" s="130" t="e">
        <f>VLOOKUP(H70,Presupuesto!$B$11:$C$565,2,0)</f>
        <v>#N/A</v>
      </c>
      <c r="J70" s="98" t="str">
        <f t="shared" si="5"/>
        <v>Desarrollo del Sistema de Educación Superior</v>
      </c>
      <c r="K70" s="98" t="s">
        <v>412</v>
      </c>
    </row>
    <row r="71" spans="3:11">
      <c r="C71" s="141"/>
      <c r="D71" s="158"/>
      <c r="E71" s="123"/>
      <c r="F71" s="97">
        <f t="shared" si="4"/>
        <v>0</v>
      </c>
      <c r="G71" s="161"/>
      <c r="H71" s="142"/>
      <c r="I71" s="130" t="e">
        <f>VLOOKUP(H71,Presupuesto!$B$11:$C$565,2,0)</f>
        <v>#N/A</v>
      </c>
      <c r="J71" s="98" t="str">
        <f t="shared" si="5"/>
        <v>Desarrollo del Sistema de Educación Superior</v>
      </c>
      <c r="K71" s="98" t="s">
        <v>412</v>
      </c>
    </row>
    <row r="72" spans="3:11">
      <c r="C72" s="141"/>
      <c r="D72" s="158"/>
      <c r="E72" s="123"/>
      <c r="F72" s="97">
        <f t="shared" si="4"/>
        <v>0</v>
      </c>
      <c r="G72" s="161"/>
      <c r="H72" s="142"/>
      <c r="I72" s="130" t="e">
        <f>VLOOKUP(H72,Presupuesto!$B$11:$C$565,2,0)</f>
        <v>#N/A</v>
      </c>
      <c r="J72" s="98" t="str">
        <f t="shared" si="5"/>
        <v>Desarrollo del Sistema de Educación Superior</v>
      </c>
      <c r="K72" s="98" t="s">
        <v>412</v>
      </c>
    </row>
    <row r="73" spans="3:11">
      <c r="C73" s="141"/>
      <c r="D73" s="158"/>
      <c r="E73" s="123"/>
      <c r="F73" s="97">
        <f t="shared" si="4"/>
        <v>0</v>
      </c>
      <c r="G73" s="161"/>
      <c r="H73" s="142"/>
      <c r="I73" s="130" t="e">
        <f>VLOOKUP(H73,Presupuesto!$B$11:$C$565,2,0)</f>
        <v>#N/A</v>
      </c>
      <c r="J73" s="98" t="str">
        <f t="shared" si="5"/>
        <v>Desarrollo del Sistema de Educación Superior</v>
      </c>
      <c r="K73" s="98" t="s">
        <v>412</v>
      </c>
    </row>
    <row r="74" spans="3:11">
      <c r="C74" s="141"/>
      <c r="D74" s="158"/>
      <c r="E74" s="123"/>
      <c r="F74" s="97">
        <f t="shared" si="4"/>
        <v>0</v>
      </c>
      <c r="G74" s="161"/>
      <c r="H74" s="142"/>
      <c r="I74" s="130" t="e">
        <f>VLOOKUP(H74,Presupuesto!$B$11:$C$565,2,0)</f>
        <v>#N/A</v>
      </c>
      <c r="J74" s="98" t="str">
        <f t="shared" si="5"/>
        <v>Desarrollo del Sistema de Educación Superior</v>
      </c>
      <c r="K74" s="98" t="s">
        <v>412</v>
      </c>
    </row>
    <row r="75" spans="3:11">
      <c r="C75" s="141"/>
      <c r="D75" s="158"/>
      <c r="E75" s="123"/>
      <c r="F75" s="97">
        <f t="shared" si="4"/>
        <v>0</v>
      </c>
      <c r="G75" s="161"/>
      <c r="H75" s="142"/>
      <c r="I75" s="130" t="e">
        <f>VLOOKUP(H75,Presupuesto!$B$11:$C$565,2,0)</f>
        <v>#N/A</v>
      </c>
      <c r="J75" s="98" t="str">
        <f t="shared" si="5"/>
        <v>Desarrollo del Sistema de Educación Superior</v>
      </c>
      <c r="K75" s="98" t="s">
        <v>412</v>
      </c>
    </row>
    <row r="76" spans="3:11">
      <c r="C76" s="141"/>
      <c r="D76" s="158"/>
      <c r="E76" s="123"/>
      <c r="F76" s="97">
        <f t="shared" si="4"/>
        <v>0</v>
      </c>
      <c r="G76" s="161"/>
      <c r="H76" s="142"/>
      <c r="I76" s="130" t="e">
        <f>VLOOKUP(H76,Presupuesto!$B$11:$C$565,2,0)</f>
        <v>#N/A</v>
      </c>
      <c r="J76" s="98" t="str">
        <f t="shared" si="5"/>
        <v>Desarrollo del Sistema de Educación Superior</v>
      </c>
      <c r="K76" s="98" t="s">
        <v>412</v>
      </c>
    </row>
    <row r="77" spans="3:11">
      <c r="C77" s="141"/>
      <c r="D77" s="158"/>
      <c r="E77" s="123"/>
      <c r="F77" s="97">
        <f t="shared" si="4"/>
        <v>0</v>
      </c>
      <c r="G77" s="161"/>
      <c r="H77" s="142"/>
      <c r="I77" s="130" t="e">
        <f>VLOOKUP(H77,Presupuesto!$B$11:$C$565,2,0)</f>
        <v>#N/A</v>
      </c>
      <c r="J77" s="98" t="str">
        <f t="shared" si="5"/>
        <v>Desarrollo del Sistema de Educación Superior</v>
      </c>
      <c r="K77" s="98" t="s">
        <v>412</v>
      </c>
    </row>
    <row r="78" spans="3:11">
      <c r="C78" s="141"/>
      <c r="D78" s="158"/>
      <c r="E78" s="123"/>
      <c r="F78" s="97">
        <f t="shared" si="4"/>
        <v>0</v>
      </c>
      <c r="G78" s="161"/>
      <c r="H78" s="142"/>
      <c r="I78" s="130" t="e">
        <f>VLOOKUP(H78,Presupuesto!$B$11:$C$565,2,0)</f>
        <v>#N/A</v>
      </c>
      <c r="J78" s="98" t="str">
        <f t="shared" si="5"/>
        <v>Desarrollo del Sistema de Educación Superior</v>
      </c>
      <c r="K78" s="98" t="s">
        <v>412</v>
      </c>
    </row>
    <row r="79" spans="3:11">
      <c r="C79" s="141"/>
      <c r="D79" s="158"/>
      <c r="E79" s="123"/>
      <c r="F79" s="97">
        <f t="shared" si="4"/>
        <v>0</v>
      </c>
      <c r="G79" s="161"/>
      <c r="H79" s="142"/>
      <c r="I79" s="130" t="e">
        <f>VLOOKUP(H79,Presupuesto!$B$11:$C$565,2,0)</f>
        <v>#N/A</v>
      </c>
      <c r="J79" s="98" t="str">
        <f t="shared" si="5"/>
        <v>Desarrollo del Sistema de Educación Superior</v>
      </c>
      <c r="K79" s="98" t="s">
        <v>412</v>
      </c>
    </row>
    <row r="80" spans="3:11">
      <c r="C80" s="141"/>
      <c r="D80" s="158"/>
      <c r="E80" s="123"/>
      <c r="F80" s="97">
        <f t="shared" si="4"/>
        <v>0</v>
      </c>
      <c r="G80" s="161"/>
      <c r="H80" s="142"/>
      <c r="I80" s="130" t="e">
        <f>VLOOKUP(H80,Presupuesto!$B$11:$C$565,2,0)</f>
        <v>#N/A</v>
      </c>
      <c r="J80" s="98" t="str">
        <f t="shared" si="5"/>
        <v>Desarrollo del Sistema de Educación Superior</v>
      </c>
      <c r="K80" s="98" t="s">
        <v>412</v>
      </c>
    </row>
    <row r="81" spans="3:11">
      <c r="C81" s="141"/>
      <c r="D81" s="158"/>
      <c r="E81" s="123"/>
      <c r="F81" s="97">
        <f t="shared" si="4"/>
        <v>0</v>
      </c>
      <c r="G81" s="161"/>
      <c r="H81" s="142"/>
      <c r="I81" s="130" t="e">
        <f>VLOOKUP(H81,Presupuesto!$B$11:$C$565,2,0)</f>
        <v>#N/A</v>
      </c>
      <c r="J81" s="98" t="str">
        <f t="shared" si="5"/>
        <v>Desarrollo del Sistema de Educación Superior</v>
      </c>
      <c r="K81" s="98" t="s">
        <v>412</v>
      </c>
    </row>
    <row r="82" spans="3:11">
      <c r="C82" s="141"/>
      <c r="D82" s="158"/>
      <c r="E82" s="123"/>
      <c r="F82" s="97">
        <f t="shared" si="4"/>
        <v>0</v>
      </c>
      <c r="G82" s="161"/>
      <c r="H82" s="142"/>
      <c r="I82" s="130" t="e">
        <f>VLOOKUP(H82,Presupuesto!$B$11:$C$565,2,0)</f>
        <v>#N/A</v>
      </c>
      <c r="J82" s="98" t="str">
        <f t="shared" si="5"/>
        <v>Desarrollo del Sistema de Educación Superior</v>
      </c>
      <c r="K82" s="98" t="s">
        <v>412</v>
      </c>
    </row>
    <row r="83" spans="3:11">
      <c r="C83" s="143"/>
      <c r="D83" s="151"/>
      <c r="E83" s="118"/>
      <c r="F83" s="97">
        <f t="shared" si="4"/>
        <v>0</v>
      </c>
      <c r="G83" s="161"/>
      <c r="H83" s="144"/>
      <c r="I83" s="130" t="e">
        <f>VLOOKUP(H83,Presupuesto!$B$11:$C$565,2,0)</f>
        <v>#N/A</v>
      </c>
      <c r="J83" s="98" t="str">
        <f t="shared" si="5"/>
        <v>Desarrollo del Sistema de Educación Superior</v>
      </c>
      <c r="K83" s="98" t="s">
        <v>412</v>
      </c>
    </row>
    <row r="84" spans="3:11">
      <c r="C84" s="143"/>
      <c r="D84" s="151"/>
      <c r="E84" s="118"/>
      <c r="F84" s="97">
        <f t="shared" si="4"/>
        <v>0</v>
      </c>
      <c r="G84" s="161"/>
      <c r="H84" s="144"/>
      <c r="I84" s="130" t="e">
        <f>VLOOKUP(H84,Presupuesto!$B$11:$C$565,2,0)</f>
        <v>#N/A</v>
      </c>
      <c r="J84" s="98" t="str">
        <f t="shared" si="5"/>
        <v>Desarrollo del Sistema de Educación Superior</v>
      </c>
      <c r="K84" s="98" t="s">
        <v>412</v>
      </c>
    </row>
    <row r="85" spans="3:11">
      <c r="C85" s="143"/>
      <c r="D85" s="151"/>
      <c r="E85" s="118"/>
      <c r="F85" s="97">
        <f t="shared" si="4"/>
        <v>0</v>
      </c>
      <c r="G85" s="161"/>
      <c r="H85" s="144"/>
      <c r="I85" s="130" t="e">
        <f>VLOOKUP(H85,Presupuesto!$B$11:$C$565,2,0)</f>
        <v>#N/A</v>
      </c>
      <c r="J85" s="98" t="str">
        <f t="shared" si="5"/>
        <v>Desarrollo del Sistema de Educación Superior</v>
      </c>
      <c r="K85" s="98" t="s">
        <v>412</v>
      </c>
    </row>
    <row r="86" spans="3:11">
      <c r="C86" s="143"/>
      <c r="D86" s="151"/>
      <c r="E86" s="118"/>
      <c r="F86" s="97">
        <f t="shared" si="4"/>
        <v>0</v>
      </c>
      <c r="G86" s="161"/>
      <c r="H86" s="144"/>
      <c r="I86" s="130" t="e">
        <f>VLOOKUP(H86,Presupuesto!$B$11:$C$565,2,0)</f>
        <v>#N/A</v>
      </c>
      <c r="J86" s="98" t="str">
        <f t="shared" si="5"/>
        <v>Desarrollo del Sistema de Educación Superior</v>
      </c>
      <c r="K86" s="98" t="s">
        <v>412</v>
      </c>
    </row>
    <row r="87" spans="3:11">
      <c r="C87" s="143"/>
      <c r="D87" s="151"/>
      <c r="E87" s="118"/>
      <c r="F87" s="97">
        <f t="shared" si="4"/>
        <v>0</v>
      </c>
      <c r="G87" s="161"/>
      <c r="H87" s="144"/>
      <c r="I87" s="130" t="e">
        <f>VLOOKUP(H87,Presupuesto!$B$11:$C$565,2,0)</f>
        <v>#N/A</v>
      </c>
      <c r="J87" s="98" t="str">
        <f t="shared" si="5"/>
        <v>Desarrollo del Sistema de Educación Superior</v>
      </c>
      <c r="K87" s="98" t="s">
        <v>412</v>
      </c>
    </row>
    <row r="88" spans="3:11">
      <c r="C88" s="143"/>
      <c r="D88" s="151"/>
      <c r="E88" s="118"/>
      <c r="F88" s="97">
        <f t="shared" si="4"/>
        <v>0</v>
      </c>
      <c r="G88" s="161"/>
      <c r="H88" s="144"/>
      <c r="I88" s="130" t="e">
        <f>VLOOKUP(H88,Presupuesto!$B$11:$C$565,2,0)</f>
        <v>#N/A</v>
      </c>
      <c r="J88" s="98" t="str">
        <f t="shared" si="5"/>
        <v>Desarrollo del Sistema de Educación Superior</v>
      </c>
      <c r="K88" s="98" t="s">
        <v>412</v>
      </c>
    </row>
    <row r="89" spans="3:11">
      <c r="C89" s="143"/>
      <c r="D89" s="151"/>
      <c r="E89" s="118"/>
      <c r="F89" s="97">
        <f t="shared" si="4"/>
        <v>0</v>
      </c>
      <c r="G89" s="161"/>
      <c r="H89" s="144"/>
      <c r="I89" s="130" t="e">
        <f>VLOOKUP(H89,Presupuesto!$B$11:$C$565,2,0)</f>
        <v>#N/A</v>
      </c>
      <c r="J89" s="98" t="str">
        <f t="shared" si="5"/>
        <v>Desarrollo del Sistema de Educación Superior</v>
      </c>
      <c r="K89" s="98" t="s">
        <v>412</v>
      </c>
    </row>
    <row r="90" spans="3:11">
      <c r="C90" s="143"/>
      <c r="D90" s="151"/>
      <c r="E90" s="118"/>
      <c r="F90" s="97">
        <f t="shared" si="4"/>
        <v>0</v>
      </c>
      <c r="G90" s="161"/>
      <c r="H90" s="144"/>
      <c r="I90" s="130" t="e">
        <f>VLOOKUP(H90,Presupuesto!$B$11:$C$565,2,0)</f>
        <v>#N/A</v>
      </c>
      <c r="J90" s="98" t="str">
        <f t="shared" si="5"/>
        <v>Desarrollo del Sistema de Educación Superior</v>
      </c>
      <c r="K90" s="98" t="s">
        <v>412</v>
      </c>
    </row>
    <row r="91" spans="3:11">
      <c r="C91" s="145"/>
      <c r="D91" s="151"/>
      <c r="E91" s="118"/>
      <c r="F91" s="97">
        <f t="shared" si="4"/>
        <v>0</v>
      </c>
      <c r="G91" s="161"/>
      <c r="H91" s="146"/>
      <c r="I91" s="130" t="e">
        <f>VLOOKUP(H91,Presupuesto!$B$11:$C$565,2,0)</f>
        <v>#N/A</v>
      </c>
      <c r="J91" s="98" t="str">
        <f t="shared" si="5"/>
        <v>Desarrollo del Sistema de Educación Superior</v>
      </c>
      <c r="K91" s="98" t="s">
        <v>403</v>
      </c>
    </row>
    <row r="92" spans="3:11">
      <c r="C92" s="145"/>
      <c r="D92" s="151"/>
      <c r="E92" s="118"/>
      <c r="F92" s="97">
        <f t="shared" si="4"/>
        <v>0</v>
      </c>
      <c r="G92" s="161"/>
      <c r="H92" s="146"/>
      <c r="I92" s="130" t="e">
        <f>VLOOKUP(H92,Presupuesto!$B$11:$C$565,2,0)</f>
        <v>#N/A</v>
      </c>
      <c r="J92" s="98" t="str">
        <f t="shared" si="5"/>
        <v>Desarrollo del Sistema de Educación Superior</v>
      </c>
      <c r="K92" s="98" t="s">
        <v>412</v>
      </c>
    </row>
    <row r="93" spans="3:11">
      <c r="C93" s="145"/>
      <c r="D93" s="151"/>
      <c r="E93" s="118"/>
      <c r="F93" s="97">
        <f t="shared" si="4"/>
        <v>0</v>
      </c>
      <c r="G93" s="161"/>
      <c r="H93" s="146"/>
      <c r="I93" s="130" t="e">
        <f>VLOOKUP(H93,Presupuesto!$B$11:$C$565,2,0)</f>
        <v>#N/A</v>
      </c>
      <c r="J93" s="98" t="str">
        <f t="shared" si="5"/>
        <v>Desarrollo del Sistema de Educación Superior</v>
      </c>
      <c r="K93" s="98" t="s">
        <v>412</v>
      </c>
    </row>
    <row r="94" spans="3:11">
      <c r="C94" s="145"/>
      <c r="D94" s="151"/>
      <c r="E94" s="118"/>
      <c r="F94" s="97">
        <f t="shared" si="4"/>
        <v>0</v>
      </c>
      <c r="G94" s="161"/>
      <c r="H94" s="146"/>
      <c r="I94" s="130" t="e">
        <f>VLOOKUP(H94,Presupuesto!$B$11:$C$565,2,0)</f>
        <v>#N/A</v>
      </c>
      <c r="J94" s="98" t="str">
        <f t="shared" si="5"/>
        <v>Desarrollo del Sistema de Educación Superior</v>
      </c>
      <c r="K94" s="98" t="s">
        <v>412</v>
      </c>
    </row>
    <row r="95" spans="3:11" ht="15.75" thickBot="1">
      <c r="C95" s="147"/>
      <c r="D95" s="159"/>
      <c r="E95" s="103"/>
      <c r="F95" s="105">
        <f t="shared" si="4"/>
        <v>0</v>
      </c>
      <c r="G95" s="162"/>
      <c r="H95" s="148"/>
      <c r="I95" s="132" t="e">
        <f>VLOOKUP(H95,Presupuesto!$B$11:$C$565,2,0)</f>
        <v>#N/A</v>
      </c>
      <c r="J95" s="106" t="str">
        <f t="shared" si="5"/>
        <v>Desarrollo del Sistema de Educación Superior</v>
      </c>
      <c r="K95" s="124" t="s">
        <v>394</v>
      </c>
    </row>
    <row r="97" spans="3:11" ht="15.75" thickBot="1"/>
    <row r="98" spans="3:11" ht="15.75" thickBot="1">
      <c r="C98" s="157" t="s">
        <v>53</v>
      </c>
      <c r="D98" s="353">
        <f>SUM(F105:F139)</f>
        <v>0</v>
      </c>
      <c r="F98" s="70"/>
      <c r="G98" s="79"/>
      <c r="H98" s="70"/>
      <c r="I98" s="70"/>
    </row>
    <row r="99" spans="3:11">
      <c r="C99" s="70"/>
      <c r="D99" s="31"/>
      <c r="E99" s="93"/>
      <c r="F99" s="93"/>
      <c r="G99" s="93"/>
      <c r="H99" s="76"/>
      <c r="I99" s="76"/>
      <c r="J99" s="76"/>
      <c r="K99" s="112"/>
    </row>
    <row r="100" spans="3:11">
      <c r="C100" s="70"/>
      <c r="D100" s="31"/>
      <c r="E100" s="93"/>
      <c r="F100" s="93"/>
      <c r="G100" s="93"/>
      <c r="H100" s="76"/>
      <c r="I100" s="76"/>
      <c r="J100" s="76"/>
      <c r="K100" s="112"/>
    </row>
    <row r="101" spans="3:11" ht="15.75">
      <c r="C101" s="202" t="s">
        <v>392</v>
      </c>
      <c r="D101" s="351"/>
      <c r="E101" s="93"/>
      <c r="F101" s="93"/>
      <c r="G101" s="93"/>
      <c r="H101" s="76"/>
      <c r="I101" s="76"/>
      <c r="J101" s="76"/>
      <c r="K101" s="112"/>
    </row>
    <row r="102" spans="3:11" ht="18.75">
      <c r="C102" s="208" t="e">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#N/A</v>
      </c>
      <c r="D102" s="386"/>
      <c r="E102" s="93"/>
      <c r="F102" s="93"/>
      <c r="G102" s="93"/>
      <c r="H102" s="76"/>
      <c r="I102" s="76"/>
      <c r="J102" s="76"/>
      <c r="K102" s="112"/>
    </row>
    <row r="103" spans="3:11" ht="15.75" thickBot="1">
      <c r="F103" s="93"/>
      <c r="G103" s="76"/>
      <c r="H103" s="76"/>
      <c r="I103" s="76"/>
    </row>
    <row r="104" spans="3:11" ht="30.75" thickBot="1">
      <c r="C104" s="129" t="s">
        <v>44</v>
      </c>
      <c r="D104" s="129" t="s">
        <v>55</v>
      </c>
      <c r="E104" s="136" t="s">
        <v>57</v>
      </c>
      <c r="F104" s="135" t="s">
        <v>27</v>
      </c>
      <c r="G104" s="133" t="s">
        <v>131</v>
      </c>
      <c r="H104" s="136" t="s">
        <v>46</v>
      </c>
      <c r="I104" s="133" t="s">
        <v>132</v>
      </c>
      <c r="J104" s="133" t="s">
        <v>410</v>
      </c>
      <c r="K104" s="133" t="s">
        <v>411</v>
      </c>
    </row>
    <row r="105" spans="3:11">
      <c r="C105" s="218" t="s">
        <v>439</v>
      </c>
      <c r="D105" s="219"/>
      <c r="E105" s="217">
        <f>HLOOKUP(C105,$AH$2:$BU$3,2,0)</f>
        <v>620</v>
      </c>
      <c r="F105" s="97">
        <f t="shared" ref="F105:F139" si="6">D105*E105</f>
        <v>0</v>
      </c>
      <c r="G105" s="161"/>
      <c r="H105" s="142"/>
      <c r="I105" s="130" t="e">
        <f>VLOOKUP(H105,Presupuesto!$B$11:$C$565,2,0)</f>
        <v>#N/A</v>
      </c>
      <c r="J105" s="216" t="s">
        <v>1462</v>
      </c>
      <c r="K105" s="98" t="s">
        <v>394</v>
      </c>
    </row>
    <row r="106" spans="3:11">
      <c r="C106" s="141"/>
      <c r="D106" s="158"/>
      <c r="E106" s="123"/>
      <c r="F106" s="97">
        <f t="shared" si="6"/>
        <v>0</v>
      </c>
      <c r="G106" s="161"/>
      <c r="H106" s="142"/>
      <c r="I106" s="130" t="e">
        <f>VLOOKUP(H106,Presupuesto!$B$11:$C$565,2,0)</f>
        <v>#N/A</v>
      </c>
      <c r="J106" s="98" t="str">
        <f>$J$105</f>
        <v>Desarrollo del Sistema de Educación Superior</v>
      </c>
      <c r="K106" s="98" t="s">
        <v>412</v>
      </c>
    </row>
    <row r="107" spans="3:11">
      <c r="C107" s="141"/>
      <c r="D107" s="158"/>
      <c r="E107" s="123"/>
      <c r="F107" s="97">
        <f t="shared" si="6"/>
        <v>0</v>
      </c>
      <c r="G107" s="161"/>
      <c r="H107" s="142"/>
      <c r="I107" s="130" t="e">
        <f>VLOOKUP(H107,Presupuesto!$B$11:$C$565,2,0)</f>
        <v>#N/A</v>
      </c>
      <c r="J107" s="98" t="str">
        <f t="shared" ref="J107:J139" si="7">$J$105</f>
        <v>Desarrollo del Sistema de Educación Superior</v>
      </c>
      <c r="K107" s="98" t="s">
        <v>412</v>
      </c>
    </row>
    <row r="108" spans="3:11">
      <c r="C108" s="141"/>
      <c r="D108" s="158"/>
      <c r="E108" s="123"/>
      <c r="F108" s="97">
        <f t="shared" si="6"/>
        <v>0</v>
      </c>
      <c r="G108" s="161"/>
      <c r="H108" s="142"/>
      <c r="I108" s="130" t="e">
        <f>VLOOKUP(H108,Presupuesto!$B$11:$C$565,2,0)</f>
        <v>#N/A</v>
      </c>
      <c r="J108" s="98" t="str">
        <f t="shared" si="7"/>
        <v>Desarrollo del Sistema de Educación Superior</v>
      </c>
      <c r="K108" s="98" t="s">
        <v>412</v>
      </c>
    </row>
    <row r="109" spans="3:11">
      <c r="C109" s="141"/>
      <c r="D109" s="158"/>
      <c r="E109" s="123"/>
      <c r="F109" s="97">
        <f t="shared" si="6"/>
        <v>0</v>
      </c>
      <c r="G109" s="161"/>
      <c r="H109" s="142"/>
      <c r="I109" s="130" t="e">
        <f>VLOOKUP(H109,Presupuesto!$B$11:$C$565,2,0)</f>
        <v>#N/A</v>
      </c>
      <c r="J109" s="98" t="str">
        <f t="shared" si="7"/>
        <v>Desarrollo del Sistema de Educación Superior</v>
      </c>
      <c r="K109" s="98" t="s">
        <v>412</v>
      </c>
    </row>
    <row r="110" spans="3:11">
      <c r="C110" s="141"/>
      <c r="D110" s="158"/>
      <c r="E110" s="123"/>
      <c r="F110" s="97">
        <f t="shared" si="6"/>
        <v>0</v>
      </c>
      <c r="G110" s="161"/>
      <c r="H110" s="142"/>
      <c r="I110" s="130" t="e">
        <f>VLOOKUP(H110,Presupuesto!$B$11:$C$565,2,0)</f>
        <v>#N/A</v>
      </c>
      <c r="J110" s="98" t="str">
        <f t="shared" si="7"/>
        <v>Desarrollo del Sistema de Educación Superior</v>
      </c>
      <c r="K110" s="98" t="s">
        <v>401</v>
      </c>
    </row>
    <row r="111" spans="3:11">
      <c r="C111" s="141"/>
      <c r="D111" s="158"/>
      <c r="E111" s="123"/>
      <c r="F111" s="97">
        <f t="shared" si="6"/>
        <v>0</v>
      </c>
      <c r="G111" s="161"/>
      <c r="H111" s="142"/>
      <c r="I111" s="130" t="e">
        <f>VLOOKUP(H111,Presupuesto!$B$11:$C$565,2,0)</f>
        <v>#N/A</v>
      </c>
      <c r="J111" s="98" t="str">
        <f t="shared" si="7"/>
        <v>Desarrollo del Sistema de Educación Superior</v>
      </c>
      <c r="K111" s="98" t="s">
        <v>412</v>
      </c>
    </row>
    <row r="112" spans="3:11">
      <c r="C112" s="141"/>
      <c r="D112" s="158"/>
      <c r="E112" s="123"/>
      <c r="F112" s="97">
        <f t="shared" si="6"/>
        <v>0</v>
      </c>
      <c r="G112" s="161"/>
      <c r="H112" s="142"/>
      <c r="I112" s="130" t="e">
        <f>VLOOKUP(H112,Presupuesto!$B$11:$C$565,2,0)</f>
        <v>#N/A</v>
      </c>
      <c r="J112" s="98" t="str">
        <f t="shared" si="7"/>
        <v>Desarrollo del Sistema de Educación Superior</v>
      </c>
      <c r="K112" s="98" t="s">
        <v>412</v>
      </c>
    </row>
    <row r="113" spans="3:11">
      <c r="C113" s="141"/>
      <c r="D113" s="158"/>
      <c r="E113" s="123"/>
      <c r="F113" s="97">
        <f t="shared" si="6"/>
        <v>0</v>
      </c>
      <c r="G113" s="161"/>
      <c r="H113" s="142"/>
      <c r="I113" s="130" t="e">
        <f>VLOOKUP(H113,Presupuesto!$B$11:$C$565,2,0)</f>
        <v>#N/A</v>
      </c>
      <c r="J113" s="98" t="str">
        <f t="shared" si="7"/>
        <v>Desarrollo del Sistema de Educación Superior</v>
      </c>
      <c r="K113" s="98" t="s">
        <v>412</v>
      </c>
    </row>
    <row r="114" spans="3:11">
      <c r="C114" s="141"/>
      <c r="D114" s="158"/>
      <c r="E114" s="123"/>
      <c r="F114" s="97">
        <f t="shared" si="6"/>
        <v>0</v>
      </c>
      <c r="G114" s="161"/>
      <c r="H114" s="142"/>
      <c r="I114" s="130" t="e">
        <f>VLOOKUP(H114,Presupuesto!$B$11:$C$565,2,0)</f>
        <v>#N/A</v>
      </c>
      <c r="J114" s="98" t="str">
        <f t="shared" si="7"/>
        <v>Desarrollo del Sistema de Educación Superior</v>
      </c>
      <c r="K114" s="98" t="s">
        <v>412</v>
      </c>
    </row>
    <row r="115" spans="3:11">
      <c r="C115" s="141"/>
      <c r="D115" s="158"/>
      <c r="E115" s="123"/>
      <c r="F115" s="97">
        <f t="shared" si="6"/>
        <v>0</v>
      </c>
      <c r="G115" s="161"/>
      <c r="H115" s="142"/>
      <c r="I115" s="130" t="e">
        <f>VLOOKUP(H115,Presupuesto!$B$11:$C$565,2,0)</f>
        <v>#N/A</v>
      </c>
      <c r="J115" s="98" t="str">
        <f t="shared" si="7"/>
        <v>Desarrollo del Sistema de Educación Superior</v>
      </c>
      <c r="K115" s="98" t="s">
        <v>412</v>
      </c>
    </row>
    <row r="116" spans="3:11">
      <c r="C116" s="141"/>
      <c r="D116" s="158"/>
      <c r="E116" s="123"/>
      <c r="F116" s="97">
        <f t="shared" si="6"/>
        <v>0</v>
      </c>
      <c r="G116" s="161"/>
      <c r="H116" s="142"/>
      <c r="I116" s="130" t="e">
        <f>VLOOKUP(H116,Presupuesto!$B$11:$C$565,2,0)</f>
        <v>#N/A</v>
      </c>
      <c r="J116" s="98" t="str">
        <f t="shared" si="7"/>
        <v>Desarrollo del Sistema de Educación Superior</v>
      </c>
      <c r="K116" s="98" t="s">
        <v>412</v>
      </c>
    </row>
    <row r="117" spans="3:11">
      <c r="C117" s="141"/>
      <c r="D117" s="158"/>
      <c r="E117" s="123"/>
      <c r="F117" s="97">
        <f t="shared" si="6"/>
        <v>0</v>
      </c>
      <c r="G117" s="161"/>
      <c r="H117" s="142"/>
      <c r="I117" s="130" t="e">
        <f>VLOOKUP(H117,Presupuesto!$B$11:$C$565,2,0)</f>
        <v>#N/A</v>
      </c>
      <c r="J117" s="98" t="str">
        <f t="shared" si="7"/>
        <v>Desarrollo del Sistema de Educación Superior</v>
      </c>
      <c r="K117" s="98" t="s">
        <v>412</v>
      </c>
    </row>
    <row r="118" spans="3:11">
      <c r="C118" s="141"/>
      <c r="D118" s="158"/>
      <c r="E118" s="123"/>
      <c r="F118" s="97">
        <f t="shared" si="6"/>
        <v>0</v>
      </c>
      <c r="G118" s="161"/>
      <c r="H118" s="142"/>
      <c r="I118" s="130" t="e">
        <f>VLOOKUP(H118,Presupuesto!$B$11:$C$565,2,0)</f>
        <v>#N/A</v>
      </c>
      <c r="J118" s="98" t="str">
        <f t="shared" si="7"/>
        <v>Desarrollo del Sistema de Educación Superior</v>
      </c>
      <c r="K118" s="98" t="s">
        <v>412</v>
      </c>
    </row>
    <row r="119" spans="3:11">
      <c r="C119" s="141"/>
      <c r="D119" s="158"/>
      <c r="E119" s="123"/>
      <c r="F119" s="97">
        <f t="shared" si="6"/>
        <v>0</v>
      </c>
      <c r="G119" s="161"/>
      <c r="H119" s="142"/>
      <c r="I119" s="130" t="e">
        <f>VLOOKUP(H119,Presupuesto!$B$11:$C$565,2,0)</f>
        <v>#N/A</v>
      </c>
      <c r="J119" s="98" t="str">
        <f t="shared" si="7"/>
        <v>Desarrollo del Sistema de Educación Superior</v>
      </c>
      <c r="K119" s="98" t="s">
        <v>412</v>
      </c>
    </row>
    <row r="120" spans="3:11">
      <c r="C120" s="141"/>
      <c r="D120" s="158"/>
      <c r="E120" s="123"/>
      <c r="F120" s="97">
        <f t="shared" si="6"/>
        <v>0</v>
      </c>
      <c r="G120" s="161"/>
      <c r="H120" s="142"/>
      <c r="I120" s="130" t="e">
        <f>VLOOKUP(H120,Presupuesto!$B$11:$C$565,2,0)</f>
        <v>#N/A</v>
      </c>
      <c r="J120" s="98" t="str">
        <f t="shared" si="7"/>
        <v>Desarrollo del Sistema de Educación Superior</v>
      </c>
      <c r="K120" s="98" t="s">
        <v>412</v>
      </c>
    </row>
    <row r="121" spans="3:11">
      <c r="C121" s="141"/>
      <c r="D121" s="158"/>
      <c r="E121" s="123"/>
      <c r="F121" s="97">
        <f t="shared" si="6"/>
        <v>0</v>
      </c>
      <c r="G121" s="161"/>
      <c r="H121" s="142"/>
      <c r="I121" s="130" t="e">
        <f>VLOOKUP(H121,Presupuesto!$B$11:$C$565,2,0)</f>
        <v>#N/A</v>
      </c>
      <c r="J121" s="98" t="str">
        <f t="shared" si="7"/>
        <v>Desarrollo del Sistema de Educación Superior</v>
      </c>
      <c r="K121" s="98" t="s">
        <v>412</v>
      </c>
    </row>
    <row r="122" spans="3:11">
      <c r="C122" s="141"/>
      <c r="D122" s="158"/>
      <c r="E122" s="123"/>
      <c r="F122" s="97">
        <f t="shared" si="6"/>
        <v>0</v>
      </c>
      <c r="G122" s="161"/>
      <c r="H122" s="142"/>
      <c r="I122" s="130" t="e">
        <f>VLOOKUP(H122,Presupuesto!$B$11:$C$565,2,0)</f>
        <v>#N/A</v>
      </c>
      <c r="J122" s="98" t="str">
        <f t="shared" si="7"/>
        <v>Desarrollo del Sistema de Educación Superior</v>
      </c>
      <c r="K122" s="98" t="s">
        <v>412</v>
      </c>
    </row>
    <row r="123" spans="3:11">
      <c r="C123" s="141"/>
      <c r="D123" s="158"/>
      <c r="E123" s="123"/>
      <c r="F123" s="97">
        <f t="shared" si="6"/>
        <v>0</v>
      </c>
      <c r="G123" s="161"/>
      <c r="H123" s="142"/>
      <c r="I123" s="130" t="e">
        <f>VLOOKUP(H123,Presupuesto!$B$11:$C$565,2,0)</f>
        <v>#N/A</v>
      </c>
      <c r="J123" s="98" t="str">
        <f t="shared" si="7"/>
        <v>Desarrollo del Sistema de Educación Superior</v>
      </c>
      <c r="K123" s="98" t="s">
        <v>412</v>
      </c>
    </row>
    <row r="124" spans="3:11">
      <c r="C124" s="141"/>
      <c r="D124" s="158"/>
      <c r="E124" s="123"/>
      <c r="F124" s="97">
        <f t="shared" si="6"/>
        <v>0</v>
      </c>
      <c r="G124" s="161"/>
      <c r="H124" s="142"/>
      <c r="I124" s="130" t="e">
        <f>VLOOKUP(H124,Presupuesto!$B$11:$C$565,2,0)</f>
        <v>#N/A</v>
      </c>
      <c r="J124" s="98" t="str">
        <f t="shared" si="7"/>
        <v>Desarrollo del Sistema de Educación Superior</v>
      </c>
      <c r="K124" s="98" t="s">
        <v>412</v>
      </c>
    </row>
    <row r="125" spans="3:11">
      <c r="C125" s="141"/>
      <c r="D125" s="158"/>
      <c r="E125" s="123"/>
      <c r="F125" s="97">
        <f t="shared" si="6"/>
        <v>0</v>
      </c>
      <c r="G125" s="161"/>
      <c r="H125" s="142"/>
      <c r="I125" s="130" t="e">
        <f>VLOOKUP(H125,Presupuesto!$B$11:$C$565,2,0)</f>
        <v>#N/A</v>
      </c>
      <c r="J125" s="98" t="str">
        <f t="shared" si="7"/>
        <v>Desarrollo del Sistema de Educación Superior</v>
      </c>
      <c r="K125" s="98" t="s">
        <v>412</v>
      </c>
    </row>
    <row r="126" spans="3:11">
      <c r="C126" s="141"/>
      <c r="D126" s="158"/>
      <c r="E126" s="123"/>
      <c r="F126" s="97">
        <f t="shared" si="6"/>
        <v>0</v>
      </c>
      <c r="G126" s="161"/>
      <c r="H126" s="142"/>
      <c r="I126" s="130" t="e">
        <f>VLOOKUP(H126,Presupuesto!$B$11:$C$565,2,0)</f>
        <v>#N/A</v>
      </c>
      <c r="J126" s="98" t="str">
        <f t="shared" si="7"/>
        <v>Desarrollo del Sistema de Educación Superior</v>
      </c>
      <c r="K126" s="98" t="s">
        <v>412</v>
      </c>
    </row>
    <row r="127" spans="3:11">
      <c r="C127" s="143"/>
      <c r="D127" s="151"/>
      <c r="E127" s="118"/>
      <c r="F127" s="97">
        <f t="shared" si="6"/>
        <v>0</v>
      </c>
      <c r="G127" s="161"/>
      <c r="H127" s="144"/>
      <c r="I127" s="130" t="e">
        <f>VLOOKUP(H127,Presupuesto!$B$11:$C$565,2,0)</f>
        <v>#N/A</v>
      </c>
      <c r="J127" s="98" t="str">
        <f t="shared" si="7"/>
        <v>Desarrollo del Sistema de Educación Superior</v>
      </c>
      <c r="K127" s="98" t="s">
        <v>412</v>
      </c>
    </row>
    <row r="128" spans="3:11">
      <c r="C128" s="143"/>
      <c r="D128" s="151"/>
      <c r="E128" s="118"/>
      <c r="F128" s="97">
        <f t="shared" si="6"/>
        <v>0</v>
      </c>
      <c r="G128" s="161"/>
      <c r="H128" s="144"/>
      <c r="I128" s="130" t="e">
        <f>VLOOKUP(H128,Presupuesto!$B$11:$C$565,2,0)</f>
        <v>#N/A</v>
      </c>
      <c r="J128" s="98" t="str">
        <f t="shared" si="7"/>
        <v>Desarrollo del Sistema de Educación Superior</v>
      </c>
      <c r="K128" s="98" t="s">
        <v>412</v>
      </c>
    </row>
    <row r="129" spans="3:11">
      <c r="C129" s="143"/>
      <c r="D129" s="151"/>
      <c r="E129" s="118"/>
      <c r="F129" s="97">
        <f t="shared" si="6"/>
        <v>0</v>
      </c>
      <c r="G129" s="161"/>
      <c r="H129" s="144"/>
      <c r="I129" s="130" t="e">
        <f>VLOOKUP(H129,Presupuesto!$B$11:$C$565,2,0)</f>
        <v>#N/A</v>
      </c>
      <c r="J129" s="98" t="str">
        <f t="shared" si="7"/>
        <v>Desarrollo del Sistema de Educación Superior</v>
      </c>
      <c r="K129" s="98" t="s">
        <v>412</v>
      </c>
    </row>
    <row r="130" spans="3:11">
      <c r="C130" s="143"/>
      <c r="D130" s="151"/>
      <c r="E130" s="118"/>
      <c r="F130" s="97">
        <f t="shared" si="6"/>
        <v>0</v>
      </c>
      <c r="G130" s="161"/>
      <c r="H130" s="144"/>
      <c r="I130" s="130" t="e">
        <f>VLOOKUP(H130,Presupuesto!$B$11:$C$565,2,0)</f>
        <v>#N/A</v>
      </c>
      <c r="J130" s="98" t="str">
        <f t="shared" si="7"/>
        <v>Desarrollo del Sistema de Educación Superior</v>
      </c>
      <c r="K130" s="98" t="s">
        <v>412</v>
      </c>
    </row>
    <row r="131" spans="3:11">
      <c r="C131" s="143"/>
      <c r="D131" s="151"/>
      <c r="E131" s="118"/>
      <c r="F131" s="97">
        <f t="shared" si="6"/>
        <v>0</v>
      </c>
      <c r="G131" s="161"/>
      <c r="H131" s="144"/>
      <c r="I131" s="130" t="e">
        <f>VLOOKUP(H131,Presupuesto!$B$11:$C$565,2,0)</f>
        <v>#N/A</v>
      </c>
      <c r="J131" s="98" t="str">
        <f t="shared" si="7"/>
        <v>Desarrollo del Sistema de Educación Superior</v>
      </c>
      <c r="K131" s="98" t="s">
        <v>412</v>
      </c>
    </row>
    <row r="132" spans="3:11">
      <c r="C132" s="143"/>
      <c r="D132" s="151"/>
      <c r="E132" s="118"/>
      <c r="F132" s="97">
        <f t="shared" si="6"/>
        <v>0</v>
      </c>
      <c r="G132" s="161"/>
      <c r="H132" s="144"/>
      <c r="I132" s="130" t="e">
        <f>VLOOKUP(H132,Presupuesto!$B$11:$C$565,2,0)</f>
        <v>#N/A</v>
      </c>
      <c r="J132" s="98" t="str">
        <f t="shared" si="7"/>
        <v>Desarrollo del Sistema de Educación Superior</v>
      </c>
      <c r="K132" s="98" t="s">
        <v>412</v>
      </c>
    </row>
    <row r="133" spans="3:11">
      <c r="C133" s="143"/>
      <c r="D133" s="151"/>
      <c r="E133" s="118"/>
      <c r="F133" s="97">
        <f t="shared" si="6"/>
        <v>0</v>
      </c>
      <c r="G133" s="161"/>
      <c r="H133" s="144"/>
      <c r="I133" s="130" t="e">
        <f>VLOOKUP(H133,Presupuesto!$B$11:$C$565,2,0)</f>
        <v>#N/A</v>
      </c>
      <c r="J133" s="98" t="str">
        <f t="shared" si="7"/>
        <v>Desarrollo del Sistema de Educación Superior</v>
      </c>
      <c r="K133" s="98" t="s">
        <v>412</v>
      </c>
    </row>
    <row r="134" spans="3:11">
      <c r="C134" s="143"/>
      <c r="D134" s="151"/>
      <c r="E134" s="118"/>
      <c r="F134" s="97">
        <f t="shared" si="6"/>
        <v>0</v>
      </c>
      <c r="G134" s="161"/>
      <c r="H134" s="144"/>
      <c r="I134" s="130" t="e">
        <f>VLOOKUP(H134,Presupuesto!$B$11:$C$565,2,0)</f>
        <v>#N/A</v>
      </c>
      <c r="J134" s="98" t="str">
        <f t="shared" si="7"/>
        <v>Desarrollo del Sistema de Educación Superior</v>
      </c>
      <c r="K134" s="98" t="s">
        <v>412</v>
      </c>
    </row>
    <row r="135" spans="3:11">
      <c r="C135" s="145"/>
      <c r="D135" s="151"/>
      <c r="E135" s="118"/>
      <c r="F135" s="97">
        <f t="shared" si="6"/>
        <v>0</v>
      </c>
      <c r="G135" s="161"/>
      <c r="H135" s="146"/>
      <c r="I135" s="130" t="e">
        <f>VLOOKUP(H135,Presupuesto!$B$11:$C$565,2,0)</f>
        <v>#N/A</v>
      </c>
      <c r="J135" s="98" t="str">
        <f t="shared" si="7"/>
        <v>Desarrollo del Sistema de Educación Superior</v>
      </c>
      <c r="K135" s="98" t="s">
        <v>403</v>
      </c>
    </row>
    <row r="136" spans="3:11">
      <c r="C136" s="145"/>
      <c r="D136" s="151"/>
      <c r="E136" s="118"/>
      <c r="F136" s="97">
        <f t="shared" si="6"/>
        <v>0</v>
      </c>
      <c r="G136" s="161"/>
      <c r="H136" s="146"/>
      <c r="I136" s="130" t="e">
        <f>VLOOKUP(H136,Presupuesto!$B$11:$C$565,2,0)</f>
        <v>#N/A</v>
      </c>
      <c r="J136" s="98" t="str">
        <f t="shared" si="7"/>
        <v>Desarrollo del Sistema de Educación Superior</v>
      </c>
      <c r="K136" s="98" t="s">
        <v>412</v>
      </c>
    </row>
    <row r="137" spans="3:11">
      <c r="C137" s="145"/>
      <c r="D137" s="151"/>
      <c r="E137" s="118"/>
      <c r="F137" s="97">
        <f t="shared" si="6"/>
        <v>0</v>
      </c>
      <c r="G137" s="161"/>
      <c r="H137" s="146"/>
      <c r="I137" s="130" t="e">
        <f>VLOOKUP(H137,Presupuesto!$B$11:$C$565,2,0)</f>
        <v>#N/A</v>
      </c>
      <c r="J137" s="98" t="str">
        <f t="shared" si="7"/>
        <v>Desarrollo del Sistema de Educación Superior</v>
      </c>
      <c r="K137" s="98" t="s">
        <v>412</v>
      </c>
    </row>
    <row r="138" spans="3:11">
      <c r="C138" s="145"/>
      <c r="D138" s="151"/>
      <c r="E138" s="118"/>
      <c r="F138" s="97">
        <f t="shared" si="6"/>
        <v>0</v>
      </c>
      <c r="G138" s="161"/>
      <c r="H138" s="146"/>
      <c r="I138" s="130" t="e">
        <f>VLOOKUP(H138,Presupuesto!$B$11:$C$565,2,0)</f>
        <v>#N/A</v>
      </c>
      <c r="J138" s="98" t="str">
        <f t="shared" si="7"/>
        <v>Desarrollo del Sistema de Educación Superior</v>
      </c>
      <c r="K138" s="98" t="s">
        <v>412</v>
      </c>
    </row>
    <row r="139" spans="3:11" ht="15.75" thickBot="1">
      <c r="C139" s="147"/>
      <c r="D139" s="159"/>
      <c r="E139" s="103"/>
      <c r="F139" s="105">
        <f t="shared" si="6"/>
        <v>0</v>
      </c>
      <c r="G139" s="162"/>
      <c r="H139" s="148"/>
      <c r="I139" s="132" t="e">
        <f>VLOOKUP(H139,Presupuesto!$B$11:$C$565,2,0)</f>
        <v>#N/A</v>
      </c>
      <c r="J139" s="106" t="str">
        <f t="shared" si="7"/>
        <v>Desarrollo del Sistema de Educación Superior</v>
      </c>
      <c r="K139" s="124" t="s">
        <v>394</v>
      </c>
    </row>
    <row r="141" spans="3:11" ht="15.75" thickBot="1">
      <c r="F141" s="90"/>
      <c r="G141" s="89"/>
      <c r="H141" s="90"/>
      <c r="I141" s="90"/>
    </row>
    <row r="142" spans="3:11" ht="15.75" thickBot="1">
      <c r="C142" s="157" t="s">
        <v>53</v>
      </c>
      <c r="D142" s="353">
        <f>SUM(F149:F183)</f>
        <v>0</v>
      </c>
      <c r="F142" s="70"/>
      <c r="G142" s="79"/>
      <c r="H142" s="70"/>
      <c r="I142" s="70"/>
    </row>
    <row r="143" spans="3:11">
      <c r="C143" s="70"/>
      <c r="D143" s="31"/>
      <c r="E143" s="93"/>
      <c r="F143" s="93"/>
      <c r="G143" s="93"/>
      <c r="H143" s="76"/>
      <c r="I143" s="76"/>
      <c r="J143" s="76"/>
      <c r="K143" s="112"/>
    </row>
    <row r="144" spans="3:11">
      <c r="C144" s="70"/>
      <c r="D144" s="31"/>
      <c r="E144" s="93"/>
      <c r="F144" s="93"/>
      <c r="G144" s="93"/>
      <c r="H144" s="76"/>
      <c r="I144" s="76"/>
      <c r="J144" s="76"/>
      <c r="K144" s="112"/>
    </row>
    <row r="145" spans="3:11" ht="15.75">
      <c r="C145" s="202" t="s">
        <v>392</v>
      </c>
      <c r="D145" s="351"/>
      <c r="E145" s="93"/>
      <c r="F145" s="93"/>
      <c r="G145" s="93"/>
      <c r="H145" s="76"/>
      <c r="I145" s="76"/>
      <c r="J145" s="76"/>
      <c r="K145" s="112"/>
    </row>
    <row r="146" spans="3:11" ht="18.75">
      <c r="C146" s="208" t="e">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#N/A</v>
      </c>
      <c r="D146" s="31"/>
      <c r="E146" s="93"/>
      <c r="F146" s="93"/>
      <c r="G146" s="93"/>
      <c r="H146" s="76"/>
      <c r="I146" s="76"/>
      <c r="J146" s="76"/>
      <c r="K146" s="112"/>
    </row>
    <row r="147" spans="3:11" ht="15.75" thickBot="1">
      <c r="F147" s="93"/>
      <c r="G147" s="76"/>
      <c r="H147" s="76"/>
      <c r="I147" s="76"/>
    </row>
    <row r="148" spans="3:11" ht="30.75" thickBot="1">
      <c r="C148" s="129" t="s">
        <v>44</v>
      </c>
      <c r="D148" s="129" t="s">
        <v>55</v>
      </c>
      <c r="E148" s="136" t="s">
        <v>57</v>
      </c>
      <c r="F148" s="135" t="s">
        <v>27</v>
      </c>
      <c r="G148" s="133" t="s">
        <v>131</v>
      </c>
      <c r="H148" s="136" t="s">
        <v>46</v>
      </c>
      <c r="I148" s="133" t="s">
        <v>132</v>
      </c>
      <c r="J148" s="133" t="s">
        <v>410</v>
      </c>
      <c r="K148" s="133" t="s">
        <v>411</v>
      </c>
    </row>
    <row r="149" spans="3:11">
      <c r="C149" s="218" t="s">
        <v>439</v>
      </c>
      <c r="D149" s="219"/>
      <c r="E149" s="217">
        <f>HLOOKUP(C149,$AH$2:$BU$3,2,0)</f>
        <v>620</v>
      </c>
      <c r="F149" s="97">
        <f t="shared" ref="F149:F183" si="8">D149*E149</f>
        <v>0</v>
      </c>
      <c r="G149" s="161"/>
      <c r="H149" s="142"/>
      <c r="I149" s="130" t="e">
        <f>VLOOKUP(H149,Presupuesto!$B$11:$C$565,2,0)</f>
        <v>#N/A</v>
      </c>
      <c r="J149" s="216" t="s">
        <v>1462</v>
      </c>
      <c r="K149" s="98" t="s">
        <v>394</v>
      </c>
    </row>
    <row r="150" spans="3:11">
      <c r="C150" s="141"/>
      <c r="D150" s="158"/>
      <c r="E150" s="123"/>
      <c r="F150" s="97">
        <f t="shared" si="8"/>
        <v>0</v>
      </c>
      <c r="G150" s="161"/>
      <c r="H150" s="142"/>
      <c r="I150" s="130" t="e">
        <f>VLOOKUP(H150,Presupuesto!$B$11:$C$565,2,0)</f>
        <v>#N/A</v>
      </c>
      <c r="J150" s="98" t="str">
        <f>$J$149</f>
        <v>Desarrollo del Sistema de Educación Superior</v>
      </c>
      <c r="K150" s="98" t="s">
        <v>412</v>
      </c>
    </row>
    <row r="151" spans="3:11">
      <c r="C151" s="141"/>
      <c r="D151" s="158"/>
      <c r="E151" s="123"/>
      <c r="F151" s="97">
        <f t="shared" si="8"/>
        <v>0</v>
      </c>
      <c r="G151" s="161"/>
      <c r="H151" s="142"/>
      <c r="I151" s="130" t="e">
        <f>VLOOKUP(H151,Presupuesto!$B$11:$C$565,2,0)</f>
        <v>#N/A</v>
      </c>
      <c r="J151" s="98" t="str">
        <f t="shared" ref="J151:J183" si="9">$J$149</f>
        <v>Desarrollo del Sistema de Educación Superior</v>
      </c>
      <c r="K151" s="98" t="s">
        <v>412</v>
      </c>
    </row>
    <row r="152" spans="3:11">
      <c r="C152" s="141"/>
      <c r="D152" s="158"/>
      <c r="E152" s="123"/>
      <c r="F152" s="97">
        <f t="shared" si="8"/>
        <v>0</v>
      </c>
      <c r="G152" s="161"/>
      <c r="H152" s="142"/>
      <c r="I152" s="130" t="e">
        <f>VLOOKUP(H152,Presupuesto!$B$11:$C$565,2,0)</f>
        <v>#N/A</v>
      </c>
      <c r="J152" s="98" t="str">
        <f t="shared" si="9"/>
        <v>Desarrollo del Sistema de Educación Superior</v>
      </c>
      <c r="K152" s="98" t="s">
        <v>412</v>
      </c>
    </row>
    <row r="153" spans="3:11">
      <c r="C153" s="141"/>
      <c r="D153" s="158"/>
      <c r="E153" s="123"/>
      <c r="F153" s="97">
        <f t="shared" si="8"/>
        <v>0</v>
      </c>
      <c r="G153" s="161"/>
      <c r="H153" s="142"/>
      <c r="I153" s="130" t="e">
        <f>VLOOKUP(H153,Presupuesto!$B$11:$C$565,2,0)</f>
        <v>#N/A</v>
      </c>
      <c r="J153" s="98" t="str">
        <f t="shared" si="9"/>
        <v>Desarrollo del Sistema de Educación Superior</v>
      </c>
      <c r="K153" s="98" t="s">
        <v>412</v>
      </c>
    </row>
    <row r="154" spans="3:11">
      <c r="C154" s="141"/>
      <c r="D154" s="158"/>
      <c r="E154" s="123"/>
      <c r="F154" s="97">
        <f t="shared" si="8"/>
        <v>0</v>
      </c>
      <c r="G154" s="161"/>
      <c r="H154" s="142"/>
      <c r="I154" s="130" t="e">
        <f>VLOOKUP(H154,Presupuesto!$B$11:$C$565,2,0)</f>
        <v>#N/A</v>
      </c>
      <c r="J154" s="98" t="str">
        <f t="shared" si="9"/>
        <v>Desarrollo del Sistema de Educación Superior</v>
      </c>
      <c r="K154" s="98" t="s">
        <v>401</v>
      </c>
    </row>
    <row r="155" spans="3:11">
      <c r="C155" s="141"/>
      <c r="D155" s="158"/>
      <c r="E155" s="123"/>
      <c r="F155" s="97">
        <f t="shared" si="8"/>
        <v>0</v>
      </c>
      <c r="G155" s="161"/>
      <c r="H155" s="142"/>
      <c r="I155" s="130" t="e">
        <f>VLOOKUP(H155,Presupuesto!$B$11:$C$565,2,0)</f>
        <v>#N/A</v>
      </c>
      <c r="J155" s="98" t="str">
        <f t="shared" si="9"/>
        <v>Desarrollo del Sistema de Educación Superior</v>
      </c>
      <c r="K155" s="98" t="s">
        <v>412</v>
      </c>
    </row>
    <row r="156" spans="3:11">
      <c r="C156" s="141"/>
      <c r="D156" s="158"/>
      <c r="E156" s="123"/>
      <c r="F156" s="97">
        <f t="shared" si="8"/>
        <v>0</v>
      </c>
      <c r="G156" s="161"/>
      <c r="H156" s="142"/>
      <c r="I156" s="130" t="e">
        <f>VLOOKUP(H156,Presupuesto!$B$11:$C$565,2,0)</f>
        <v>#N/A</v>
      </c>
      <c r="J156" s="98" t="str">
        <f t="shared" si="9"/>
        <v>Desarrollo del Sistema de Educación Superior</v>
      </c>
      <c r="K156" s="98" t="s">
        <v>412</v>
      </c>
    </row>
    <row r="157" spans="3:11">
      <c r="C157" s="141"/>
      <c r="D157" s="158"/>
      <c r="E157" s="123"/>
      <c r="F157" s="97">
        <f t="shared" si="8"/>
        <v>0</v>
      </c>
      <c r="G157" s="161"/>
      <c r="H157" s="142"/>
      <c r="I157" s="130" t="e">
        <f>VLOOKUP(H157,Presupuesto!$B$11:$C$565,2,0)</f>
        <v>#N/A</v>
      </c>
      <c r="J157" s="98" t="str">
        <f t="shared" si="9"/>
        <v>Desarrollo del Sistema de Educación Superior</v>
      </c>
      <c r="K157" s="98" t="s">
        <v>412</v>
      </c>
    </row>
    <row r="158" spans="3:11">
      <c r="C158" s="141"/>
      <c r="D158" s="158"/>
      <c r="E158" s="123"/>
      <c r="F158" s="97">
        <f t="shared" si="8"/>
        <v>0</v>
      </c>
      <c r="G158" s="161"/>
      <c r="H158" s="142"/>
      <c r="I158" s="130" t="e">
        <f>VLOOKUP(H158,Presupuesto!$B$11:$C$565,2,0)</f>
        <v>#N/A</v>
      </c>
      <c r="J158" s="98" t="str">
        <f t="shared" si="9"/>
        <v>Desarrollo del Sistema de Educación Superior</v>
      </c>
      <c r="K158" s="98" t="s">
        <v>412</v>
      </c>
    </row>
    <row r="159" spans="3:11">
      <c r="C159" s="141"/>
      <c r="D159" s="158"/>
      <c r="E159" s="123"/>
      <c r="F159" s="97">
        <f t="shared" si="8"/>
        <v>0</v>
      </c>
      <c r="G159" s="161"/>
      <c r="H159" s="142"/>
      <c r="I159" s="130" t="e">
        <f>VLOOKUP(H159,Presupuesto!$B$11:$C$565,2,0)</f>
        <v>#N/A</v>
      </c>
      <c r="J159" s="98" t="str">
        <f t="shared" si="9"/>
        <v>Desarrollo del Sistema de Educación Superior</v>
      </c>
      <c r="K159" s="98" t="s">
        <v>412</v>
      </c>
    </row>
    <row r="160" spans="3:11">
      <c r="C160" s="141"/>
      <c r="D160" s="158"/>
      <c r="E160" s="123"/>
      <c r="F160" s="97">
        <f t="shared" si="8"/>
        <v>0</v>
      </c>
      <c r="G160" s="161"/>
      <c r="H160" s="142"/>
      <c r="I160" s="130" t="e">
        <f>VLOOKUP(H160,Presupuesto!$B$11:$C$565,2,0)</f>
        <v>#N/A</v>
      </c>
      <c r="J160" s="98" t="str">
        <f t="shared" si="9"/>
        <v>Desarrollo del Sistema de Educación Superior</v>
      </c>
      <c r="K160" s="98" t="s">
        <v>412</v>
      </c>
    </row>
    <row r="161" spans="3:11">
      <c r="C161" s="141"/>
      <c r="D161" s="158"/>
      <c r="E161" s="123"/>
      <c r="F161" s="97">
        <f t="shared" si="8"/>
        <v>0</v>
      </c>
      <c r="G161" s="161"/>
      <c r="H161" s="142"/>
      <c r="I161" s="130" t="e">
        <f>VLOOKUP(H161,Presupuesto!$B$11:$C$565,2,0)</f>
        <v>#N/A</v>
      </c>
      <c r="J161" s="98" t="str">
        <f t="shared" si="9"/>
        <v>Desarrollo del Sistema de Educación Superior</v>
      </c>
      <c r="K161" s="98" t="s">
        <v>412</v>
      </c>
    </row>
    <row r="162" spans="3:11">
      <c r="C162" s="141"/>
      <c r="D162" s="158"/>
      <c r="E162" s="123"/>
      <c r="F162" s="97">
        <f t="shared" si="8"/>
        <v>0</v>
      </c>
      <c r="G162" s="161"/>
      <c r="H162" s="142"/>
      <c r="I162" s="130" t="e">
        <f>VLOOKUP(H162,Presupuesto!$B$11:$C$565,2,0)</f>
        <v>#N/A</v>
      </c>
      <c r="J162" s="98" t="str">
        <f t="shared" si="9"/>
        <v>Desarrollo del Sistema de Educación Superior</v>
      </c>
      <c r="K162" s="98" t="s">
        <v>412</v>
      </c>
    </row>
    <row r="163" spans="3:11">
      <c r="C163" s="141"/>
      <c r="D163" s="158"/>
      <c r="E163" s="123"/>
      <c r="F163" s="97">
        <f t="shared" si="8"/>
        <v>0</v>
      </c>
      <c r="G163" s="161"/>
      <c r="H163" s="142"/>
      <c r="I163" s="130" t="e">
        <f>VLOOKUP(H163,Presupuesto!$B$11:$C$565,2,0)</f>
        <v>#N/A</v>
      </c>
      <c r="J163" s="98" t="str">
        <f t="shared" si="9"/>
        <v>Desarrollo del Sistema de Educación Superior</v>
      </c>
      <c r="K163" s="98" t="s">
        <v>412</v>
      </c>
    </row>
    <row r="164" spans="3:11">
      <c r="C164" s="141"/>
      <c r="D164" s="158"/>
      <c r="E164" s="123"/>
      <c r="F164" s="97">
        <f t="shared" si="8"/>
        <v>0</v>
      </c>
      <c r="G164" s="161"/>
      <c r="H164" s="142"/>
      <c r="I164" s="130" t="e">
        <f>VLOOKUP(H164,Presupuesto!$B$11:$C$565,2,0)</f>
        <v>#N/A</v>
      </c>
      <c r="J164" s="98" t="str">
        <f t="shared" si="9"/>
        <v>Desarrollo del Sistema de Educación Superior</v>
      </c>
      <c r="K164" s="98" t="s">
        <v>412</v>
      </c>
    </row>
    <row r="165" spans="3:11">
      <c r="C165" s="141"/>
      <c r="D165" s="158"/>
      <c r="E165" s="123"/>
      <c r="F165" s="97">
        <f t="shared" si="8"/>
        <v>0</v>
      </c>
      <c r="G165" s="161"/>
      <c r="H165" s="142"/>
      <c r="I165" s="130" t="e">
        <f>VLOOKUP(H165,Presupuesto!$B$11:$C$565,2,0)</f>
        <v>#N/A</v>
      </c>
      <c r="J165" s="98" t="str">
        <f t="shared" si="9"/>
        <v>Desarrollo del Sistema de Educación Superior</v>
      </c>
      <c r="K165" s="98" t="s">
        <v>412</v>
      </c>
    </row>
    <row r="166" spans="3:11">
      <c r="C166" s="141"/>
      <c r="D166" s="158"/>
      <c r="E166" s="123"/>
      <c r="F166" s="97">
        <f t="shared" si="8"/>
        <v>0</v>
      </c>
      <c r="G166" s="161"/>
      <c r="H166" s="142"/>
      <c r="I166" s="130" t="e">
        <f>VLOOKUP(H166,Presupuesto!$B$11:$C$565,2,0)</f>
        <v>#N/A</v>
      </c>
      <c r="J166" s="98" t="str">
        <f t="shared" si="9"/>
        <v>Desarrollo del Sistema de Educación Superior</v>
      </c>
      <c r="K166" s="98" t="s">
        <v>412</v>
      </c>
    </row>
    <row r="167" spans="3:11">
      <c r="C167" s="141"/>
      <c r="D167" s="158"/>
      <c r="E167" s="123"/>
      <c r="F167" s="97">
        <f t="shared" si="8"/>
        <v>0</v>
      </c>
      <c r="G167" s="161"/>
      <c r="H167" s="142"/>
      <c r="I167" s="130" t="e">
        <f>VLOOKUP(H167,Presupuesto!$B$11:$C$565,2,0)</f>
        <v>#N/A</v>
      </c>
      <c r="J167" s="98" t="str">
        <f t="shared" si="9"/>
        <v>Desarrollo del Sistema de Educación Superior</v>
      </c>
      <c r="K167" s="98" t="s">
        <v>412</v>
      </c>
    </row>
    <row r="168" spans="3:11">
      <c r="C168" s="141"/>
      <c r="D168" s="158"/>
      <c r="E168" s="123"/>
      <c r="F168" s="97">
        <f t="shared" si="8"/>
        <v>0</v>
      </c>
      <c r="G168" s="161"/>
      <c r="H168" s="142"/>
      <c r="I168" s="130" t="e">
        <f>VLOOKUP(H168,Presupuesto!$B$11:$C$565,2,0)</f>
        <v>#N/A</v>
      </c>
      <c r="J168" s="98" t="str">
        <f t="shared" si="9"/>
        <v>Desarrollo del Sistema de Educación Superior</v>
      </c>
      <c r="K168" s="98" t="s">
        <v>412</v>
      </c>
    </row>
    <row r="169" spans="3:11">
      <c r="C169" s="141"/>
      <c r="D169" s="158"/>
      <c r="E169" s="123"/>
      <c r="F169" s="97">
        <f t="shared" si="8"/>
        <v>0</v>
      </c>
      <c r="G169" s="161"/>
      <c r="H169" s="142"/>
      <c r="I169" s="130" t="e">
        <f>VLOOKUP(H169,Presupuesto!$B$11:$C$565,2,0)</f>
        <v>#N/A</v>
      </c>
      <c r="J169" s="98" t="str">
        <f t="shared" si="9"/>
        <v>Desarrollo del Sistema de Educación Superior</v>
      </c>
      <c r="K169" s="98" t="s">
        <v>412</v>
      </c>
    </row>
    <row r="170" spans="3:11">
      <c r="C170" s="141"/>
      <c r="D170" s="158"/>
      <c r="E170" s="123"/>
      <c r="F170" s="97">
        <f t="shared" si="8"/>
        <v>0</v>
      </c>
      <c r="G170" s="161"/>
      <c r="H170" s="142"/>
      <c r="I170" s="130" t="e">
        <f>VLOOKUP(H170,Presupuesto!$B$11:$C$565,2,0)</f>
        <v>#N/A</v>
      </c>
      <c r="J170" s="98" t="str">
        <f t="shared" si="9"/>
        <v>Desarrollo del Sistema de Educación Superior</v>
      </c>
      <c r="K170" s="98" t="s">
        <v>412</v>
      </c>
    </row>
    <row r="171" spans="3:11">
      <c r="C171" s="143"/>
      <c r="D171" s="151"/>
      <c r="E171" s="118"/>
      <c r="F171" s="97">
        <f t="shared" si="8"/>
        <v>0</v>
      </c>
      <c r="G171" s="161"/>
      <c r="H171" s="144"/>
      <c r="I171" s="130" t="e">
        <f>VLOOKUP(H171,Presupuesto!$B$11:$C$565,2,0)</f>
        <v>#N/A</v>
      </c>
      <c r="J171" s="98" t="str">
        <f t="shared" si="9"/>
        <v>Desarrollo del Sistema de Educación Superior</v>
      </c>
      <c r="K171" s="98" t="s">
        <v>412</v>
      </c>
    </row>
    <row r="172" spans="3:11">
      <c r="C172" s="143"/>
      <c r="D172" s="151"/>
      <c r="E172" s="118"/>
      <c r="F172" s="97">
        <f t="shared" si="8"/>
        <v>0</v>
      </c>
      <c r="G172" s="161"/>
      <c r="H172" s="144"/>
      <c r="I172" s="130" t="e">
        <f>VLOOKUP(H172,Presupuesto!$B$11:$C$565,2,0)</f>
        <v>#N/A</v>
      </c>
      <c r="J172" s="98" t="str">
        <f t="shared" si="9"/>
        <v>Desarrollo del Sistema de Educación Superior</v>
      </c>
      <c r="K172" s="98" t="s">
        <v>412</v>
      </c>
    </row>
    <row r="173" spans="3:11">
      <c r="C173" s="143"/>
      <c r="D173" s="151"/>
      <c r="E173" s="118"/>
      <c r="F173" s="97">
        <f t="shared" si="8"/>
        <v>0</v>
      </c>
      <c r="G173" s="161"/>
      <c r="H173" s="144"/>
      <c r="I173" s="130" t="e">
        <f>VLOOKUP(H173,Presupuesto!$B$11:$C$565,2,0)</f>
        <v>#N/A</v>
      </c>
      <c r="J173" s="98" t="str">
        <f t="shared" si="9"/>
        <v>Desarrollo del Sistema de Educación Superior</v>
      </c>
      <c r="K173" s="98" t="s">
        <v>412</v>
      </c>
    </row>
    <row r="174" spans="3:11">
      <c r="C174" s="143"/>
      <c r="D174" s="151"/>
      <c r="E174" s="118"/>
      <c r="F174" s="97">
        <f t="shared" si="8"/>
        <v>0</v>
      </c>
      <c r="G174" s="161"/>
      <c r="H174" s="144"/>
      <c r="I174" s="130" t="e">
        <f>VLOOKUP(H174,Presupuesto!$B$11:$C$565,2,0)</f>
        <v>#N/A</v>
      </c>
      <c r="J174" s="98" t="str">
        <f t="shared" si="9"/>
        <v>Desarrollo del Sistema de Educación Superior</v>
      </c>
      <c r="K174" s="98" t="s">
        <v>412</v>
      </c>
    </row>
    <row r="175" spans="3:11">
      <c r="C175" s="143"/>
      <c r="D175" s="151"/>
      <c r="E175" s="118"/>
      <c r="F175" s="97">
        <f t="shared" si="8"/>
        <v>0</v>
      </c>
      <c r="G175" s="161"/>
      <c r="H175" s="144"/>
      <c r="I175" s="130" t="e">
        <f>VLOOKUP(H175,Presupuesto!$B$11:$C$565,2,0)</f>
        <v>#N/A</v>
      </c>
      <c r="J175" s="98" t="str">
        <f t="shared" si="9"/>
        <v>Desarrollo del Sistema de Educación Superior</v>
      </c>
      <c r="K175" s="98" t="s">
        <v>412</v>
      </c>
    </row>
    <row r="176" spans="3:11">
      <c r="C176" s="143"/>
      <c r="D176" s="151"/>
      <c r="E176" s="118"/>
      <c r="F176" s="97">
        <f t="shared" si="8"/>
        <v>0</v>
      </c>
      <c r="G176" s="161"/>
      <c r="H176" s="144"/>
      <c r="I176" s="130" t="e">
        <f>VLOOKUP(H176,Presupuesto!$B$11:$C$565,2,0)</f>
        <v>#N/A</v>
      </c>
      <c r="J176" s="98" t="str">
        <f t="shared" si="9"/>
        <v>Desarrollo del Sistema de Educación Superior</v>
      </c>
      <c r="K176" s="98" t="s">
        <v>412</v>
      </c>
    </row>
    <row r="177" spans="3:11">
      <c r="C177" s="143"/>
      <c r="D177" s="151"/>
      <c r="E177" s="118"/>
      <c r="F177" s="97">
        <f t="shared" si="8"/>
        <v>0</v>
      </c>
      <c r="G177" s="161"/>
      <c r="H177" s="144"/>
      <c r="I177" s="130" t="e">
        <f>VLOOKUP(H177,Presupuesto!$B$11:$C$565,2,0)</f>
        <v>#N/A</v>
      </c>
      <c r="J177" s="98" t="str">
        <f t="shared" si="9"/>
        <v>Desarrollo del Sistema de Educación Superior</v>
      </c>
      <c r="K177" s="98" t="s">
        <v>412</v>
      </c>
    </row>
    <row r="178" spans="3:11">
      <c r="C178" s="143"/>
      <c r="D178" s="151"/>
      <c r="E178" s="118"/>
      <c r="F178" s="97">
        <f t="shared" si="8"/>
        <v>0</v>
      </c>
      <c r="G178" s="161"/>
      <c r="H178" s="144"/>
      <c r="I178" s="130" t="e">
        <f>VLOOKUP(H178,Presupuesto!$B$11:$C$565,2,0)</f>
        <v>#N/A</v>
      </c>
      <c r="J178" s="98" t="str">
        <f t="shared" si="9"/>
        <v>Desarrollo del Sistema de Educación Superior</v>
      </c>
      <c r="K178" s="98" t="s">
        <v>412</v>
      </c>
    </row>
    <row r="179" spans="3:11">
      <c r="C179" s="145"/>
      <c r="D179" s="151"/>
      <c r="E179" s="118"/>
      <c r="F179" s="97">
        <f t="shared" si="8"/>
        <v>0</v>
      </c>
      <c r="G179" s="161"/>
      <c r="H179" s="146"/>
      <c r="I179" s="130" t="e">
        <f>VLOOKUP(H179,Presupuesto!$B$11:$C$565,2,0)</f>
        <v>#N/A</v>
      </c>
      <c r="J179" s="98" t="str">
        <f t="shared" si="9"/>
        <v>Desarrollo del Sistema de Educación Superior</v>
      </c>
      <c r="K179" s="98" t="s">
        <v>403</v>
      </c>
    </row>
    <row r="180" spans="3:11">
      <c r="C180" s="145"/>
      <c r="D180" s="151"/>
      <c r="E180" s="118"/>
      <c r="F180" s="97">
        <f t="shared" si="8"/>
        <v>0</v>
      </c>
      <c r="G180" s="161"/>
      <c r="H180" s="146"/>
      <c r="I180" s="130" t="e">
        <f>VLOOKUP(H180,Presupuesto!$B$11:$C$565,2,0)</f>
        <v>#N/A</v>
      </c>
      <c r="J180" s="98" t="str">
        <f t="shared" si="9"/>
        <v>Desarrollo del Sistema de Educación Superior</v>
      </c>
      <c r="K180" s="98" t="s">
        <v>412</v>
      </c>
    </row>
    <row r="181" spans="3:11">
      <c r="C181" s="145"/>
      <c r="D181" s="151"/>
      <c r="E181" s="118"/>
      <c r="F181" s="97">
        <f t="shared" si="8"/>
        <v>0</v>
      </c>
      <c r="G181" s="161"/>
      <c r="H181" s="146"/>
      <c r="I181" s="130" t="e">
        <f>VLOOKUP(H181,Presupuesto!$B$11:$C$565,2,0)</f>
        <v>#N/A</v>
      </c>
      <c r="J181" s="98" t="str">
        <f t="shared" si="9"/>
        <v>Desarrollo del Sistema de Educación Superior</v>
      </c>
      <c r="K181" s="98" t="s">
        <v>412</v>
      </c>
    </row>
    <row r="182" spans="3:11">
      <c r="C182" s="145"/>
      <c r="D182" s="151"/>
      <c r="E182" s="118"/>
      <c r="F182" s="97">
        <f t="shared" si="8"/>
        <v>0</v>
      </c>
      <c r="G182" s="161"/>
      <c r="H182" s="146"/>
      <c r="I182" s="130" t="e">
        <f>VLOOKUP(H182,Presupuesto!$B$11:$C$565,2,0)</f>
        <v>#N/A</v>
      </c>
      <c r="J182" s="98" t="str">
        <f t="shared" si="9"/>
        <v>Desarrollo del Sistema de Educación Superior</v>
      </c>
      <c r="K182" s="98" t="s">
        <v>412</v>
      </c>
    </row>
    <row r="183" spans="3:11" ht="15.75" thickBot="1">
      <c r="C183" s="147"/>
      <c r="D183" s="159"/>
      <c r="E183" s="103"/>
      <c r="F183" s="105">
        <f t="shared" si="8"/>
        <v>0</v>
      </c>
      <c r="G183" s="162"/>
      <c r="H183" s="148"/>
      <c r="I183" s="132" t="e">
        <f>VLOOKUP(H183,Presupuesto!$B$11:$C$565,2,0)</f>
        <v>#N/A</v>
      </c>
      <c r="J183" s="106" t="str">
        <f t="shared" si="9"/>
        <v>Desarrollo del Sistema de Educación Superior</v>
      </c>
      <c r="K183" s="124" t="s">
        <v>394</v>
      </c>
    </row>
    <row r="185" spans="3:11" ht="15.75" thickBot="1"/>
    <row r="186" spans="3:11" ht="15.75" thickBot="1">
      <c r="C186" s="157" t="s">
        <v>53</v>
      </c>
      <c r="D186" s="353">
        <f>SUM(F193:F227)</f>
        <v>0</v>
      </c>
      <c r="F186" s="70"/>
      <c r="G186" s="79"/>
      <c r="H186" s="70"/>
      <c r="I186" s="70"/>
    </row>
    <row r="187" spans="3:11">
      <c r="C187" s="70"/>
      <c r="D187" s="31"/>
      <c r="E187" s="93"/>
      <c r="F187" s="93"/>
      <c r="G187" s="93"/>
      <c r="H187" s="76"/>
      <c r="I187" s="76"/>
      <c r="J187" s="76"/>
      <c r="K187" s="112"/>
    </row>
    <row r="188" spans="3:11">
      <c r="C188" s="70"/>
      <c r="D188" s="31"/>
      <c r="E188" s="93"/>
      <c r="F188" s="93"/>
      <c r="G188" s="93"/>
      <c r="H188" s="76"/>
      <c r="I188" s="76"/>
      <c r="J188" s="76"/>
      <c r="K188" s="112"/>
    </row>
    <row r="189" spans="3:11" ht="15.75">
      <c r="C189" s="202" t="s">
        <v>392</v>
      </c>
      <c r="D189" s="351"/>
      <c r="E189" s="93"/>
      <c r="F189" s="93"/>
      <c r="G189" s="93"/>
      <c r="H189" s="76"/>
      <c r="I189" s="76"/>
      <c r="J189" s="76"/>
      <c r="K189" s="112"/>
    </row>
    <row r="190" spans="3:11" ht="18.75">
      <c r="C190" s="208" t="e">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#N/A</v>
      </c>
      <c r="D190" s="31"/>
      <c r="E190" s="93"/>
      <c r="F190" s="93"/>
      <c r="G190" s="93"/>
      <c r="H190" s="76"/>
      <c r="I190" s="76"/>
      <c r="J190" s="76"/>
      <c r="K190" s="112"/>
    </row>
    <row r="191" spans="3:11" ht="15.75" thickBot="1">
      <c r="F191" s="93"/>
      <c r="G191" s="76"/>
      <c r="H191" s="76"/>
      <c r="I191" s="76"/>
    </row>
    <row r="192" spans="3:11" ht="30.75" thickBot="1">
      <c r="C192" s="129" t="s">
        <v>44</v>
      </c>
      <c r="D192" s="129" t="s">
        <v>55</v>
      </c>
      <c r="E192" s="136" t="s">
        <v>57</v>
      </c>
      <c r="F192" s="135" t="s">
        <v>27</v>
      </c>
      <c r="G192" s="133" t="s">
        <v>131</v>
      </c>
      <c r="H192" s="136" t="s">
        <v>46</v>
      </c>
      <c r="I192" s="133" t="s">
        <v>132</v>
      </c>
      <c r="J192" s="133" t="s">
        <v>410</v>
      </c>
      <c r="K192" s="133" t="s">
        <v>411</v>
      </c>
    </row>
    <row r="193" spans="3:11">
      <c r="C193" s="218" t="s">
        <v>439</v>
      </c>
      <c r="D193" s="219"/>
      <c r="E193" s="217">
        <f>HLOOKUP(C193,$AH$2:$BU$3,2,0)</f>
        <v>620</v>
      </c>
      <c r="F193" s="97">
        <f t="shared" ref="F193:F227" si="10">D193*E193</f>
        <v>0</v>
      </c>
      <c r="G193" s="161"/>
      <c r="H193" s="142"/>
      <c r="I193" s="130" t="e">
        <f>VLOOKUP(H193,Presupuesto!$B$11:$C$565,2,0)</f>
        <v>#N/A</v>
      </c>
      <c r="J193" s="216" t="s">
        <v>1462</v>
      </c>
      <c r="K193" s="98" t="s">
        <v>394</v>
      </c>
    </row>
    <row r="194" spans="3:11">
      <c r="C194" s="141"/>
      <c r="D194" s="158"/>
      <c r="E194" s="123"/>
      <c r="F194" s="97">
        <f t="shared" si="10"/>
        <v>0</v>
      </c>
      <c r="G194" s="161"/>
      <c r="H194" s="142"/>
      <c r="I194" s="130" t="e">
        <f>VLOOKUP(H194,Presupuesto!$B$11:$C$565,2,0)</f>
        <v>#N/A</v>
      </c>
      <c r="J194" s="98" t="str">
        <f>$J$193</f>
        <v>Desarrollo del Sistema de Educación Superior</v>
      </c>
      <c r="K194" s="98" t="s">
        <v>412</v>
      </c>
    </row>
    <row r="195" spans="3:11">
      <c r="C195" s="141"/>
      <c r="D195" s="158"/>
      <c r="E195" s="123"/>
      <c r="F195" s="97">
        <f t="shared" si="10"/>
        <v>0</v>
      </c>
      <c r="G195" s="161"/>
      <c r="H195" s="142"/>
      <c r="I195" s="130" t="e">
        <f>VLOOKUP(H195,Presupuesto!$B$11:$C$565,2,0)</f>
        <v>#N/A</v>
      </c>
      <c r="J195" s="98" t="str">
        <f t="shared" ref="J195:J227" si="11">$J$193</f>
        <v>Desarrollo del Sistema de Educación Superior</v>
      </c>
      <c r="K195" s="98" t="s">
        <v>412</v>
      </c>
    </row>
    <row r="196" spans="3:11">
      <c r="C196" s="141"/>
      <c r="D196" s="158"/>
      <c r="E196" s="123"/>
      <c r="F196" s="97">
        <f t="shared" si="10"/>
        <v>0</v>
      </c>
      <c r="G196" s="161"/>
      <c r="H196" s="142"/>
      <c r="I196" s="130" t="e">
        <f>VLOOKUP(H196,Presupuesto!$B$11:$C$565,2,0)</f>
        <v>#N/A</v>
      </c>
      <c r="J196" s="98" t="str">
        <f t="shared" si="11"/>
        <v>Desarrollo del Sistema de Educación Superior</v>
      </c>
      <c r="K196" s="98" t="s">
        <v>412</v>
      </c>
    </row>
    <row r="197" spans="3:11">
      <c r="C197" s="141"/>
      <c r="D197" s="158"/>
      <c r="E197" s="123"/>
      <c r="F197" s="97">
        <f t="shared" si="10"/>
        <v>0</v>
      </c>
      <c r="G197" s="161"/>
      <c r="H197" s="142"/>
      <c r="I197" s="130" t="e">
        <f>VLOOKUP(H197,Presupuesto!$B$11:$C$565,2,0)</f>
        <v>#N/A</v>
      </c>
      <c r="J197" s="98" t="str">
        <f t="shared" si="11"/>
        <v>Desarrollo del Sistema de Educación Superior</v>
      </c>
      <c r="K197" s="98" t="s">
        <v>412</v>
      </c>
    </row>
    <row r="198" spans="3:11">
      <c r="C198" s="141"/>
      <c r="D198" s="158"/>
      <c r="E198" s="123"/>
      <c r="F198" s="97">
        <f t="shared" si="10"/>
        <v>0</v>
      </c>
      <c r="G198" s="161"/>
      <c r="H198" s="142"/>
      <c r="I198" s="130" t="e">
        <f>VLOOKUP(H198,Presupuesto!$B$11:$C$565,2,0)</f>
        <v>#N/A</v>
      </c>
      <c r="J198" s="98" t="str">
        <f t="shared" si="11"/>
        <v>Desarrollo del Sistema de Educación Superior</v>
      </c>
      <c r="K198" s="98" t="s">
        <v>401</v>
      </c>
    </row>
    <row r="199" spans="3:11">
      <c r="C199" s="141"/>
      <c r="D199" s="158"/>
      <c r="E199" s="123"/>
      <c r="F199" s="97">
        <f t="shared" si="10"/>
        <v>0</v>
      </c>
      <c r="G199" s="161"/>
      <c r="H199" s="142"/>
      <c r="I199" s="130" t="e">
        <f>VLOOKUP(H199,Presupuesto!$B$11:$C$565,2,0)</f>
        <v>#N/A</v>
      </c>
      <c r="J199" s="98" t="str">
        <f t="shared" si="11"/>
        <v>Desarrollo del Sistema de Educación Superior</v>
      </c>
      <c r="K199" s="98" t="s">
        <v>412</v>
      </c>
    </row>
    <row r="200" spans="3:11">
      <c r="C200" s="141"/>
      <c r="D200" s="158"/>
      <c r="E200" s="123"/>
      <c r="F200" s="97">
        <f t="shared" si="10"/>
        <v>0</v>
      </c>
      <c r="G200" s="161"/>
      <c r="H200" s="142"/>
      <c r="I200" s="130" t="e">
        <f>VLOOKUP(H200,Presupuesto!$B$11:$C$565,2,0)</f>
        <v>#N/A</v>
      </c>
      <c r="J200" s="98" t="str">
        <f t="shared" si="11"/>
        <v>Desarrollo del Sistema de Educación Superior</v>
      </c>
      <c r="K200" s="98" t="s">
        <v>412</v>
      </c>
    </row>
    <row r="201" spans="3:11">
      <c r="C201" s="141"/>
      <c r="D201" s="158"/>
      <c r="E201" s="123"/>
      <c r="F201" s="97">
        <f t="shared" si="10"/>
        <v>0</v>
      </c>
      <c r="G201" s="161"/>
      <c r="H201" s="142"/>
      <c r="I201" s="130" t="e">
        <f>VLOOKUP(H201,Presupuesto!$B$11:$C$565,2,0)</f>
        <v>#N/A</v>
      </c>
      <c r="J201" s="98" t="str">
        <f t="shared" si="11"/>
        <v>Desarrollo del Sistema de Educación Superior</v>
      </c>
      <c r="K201" s="98" t="s">
        <v>412</v>
      </c>
    </row>
    <row r="202" spans="3:11">
      <c r="C202" s="141"/>
      <c r="D202" s="158"/>
      <c r="E202" s="123"/>
      <c r="F202" s="97">
        <f t="shared" si="10"/>
        <v>0</v>
      </c>
      <c r="G202" s="161"/>
      <c r="H202" s="142"/>
      <c r="I202" s="130" t="e">
        <f>VLOOKUP(H202,Presupuesto!$B$11:$C$565,2,0)</f>
        <v>#N/A</v>
      </c>
      <c r="J202" s="98" t="str">
        <f t="shared" si="11"/>
        <v>Desarrollo del Sistema de Educación Superior</v>
      </c>
      <c r="K202" s="98" t="s">
        <v>412</v>
      </c>
    </row>
    <row r="203" spans="3:11">
      <c r="C203" s="141"/>
      <c r="D203" s="158"/>
      <c r="E203" s="123"/>
      <c r="F203" s="97">
        <f t="shared" si="10"/>
        <v>0</v>
      </c>
      <c r="G203" s="161"/>
      <c r="H203" s="142"/>
      <c r="I203" s="130" t="e">
        <f>VLOOKUP(H203,Presupuesto!$B$11:$C$565,2,0)</f>
        <v>#N/A</v>
      </c>
      <c r="J203" s="98" t="str">
        <f t="shared" si="11"/>
        <v>Desarrollo del Sistema de Educación Superior</v>
      </c>
      <c r="K203" s="98" t="s">
        <v>412</v>
      </c>
    </row>
    <row r="204" spans="3:11">
      <c r="C204" s="141"/>
      <c r="D204" s="158"/>
      <c r="E204" s="123"/>
      <c r="F204" s="97">
        <f t="shared" si="10"/>
        <v>0</v>
      </c>
      <c r="G204" s="161"/>
      <c r="H204" s="142"/>
      <c r="I204" s="130" t="e">
        <f>VLOOKUP(H204,Presupuesto!$B$11:$C$565,2,0)</f>
        <v>#N/A</v>
      </c>
      <c r="J204" s="98" t="str">
        <f t="shared" si="11"/>
        <v>Desarrollo del Sistema de Educación Superior</v>
      </c>
      <c r="K204" s="98" t="s">
        <v>412</v>
      </c>
    </row>
    <row r="205" spans="3:11">
      <c r="C205" s="141"/>
      <c r="D205" s="158"/>
      <c r="E205" s="123"/>
      <c r="F205" s="97">
        <f t="shared" si="10"/>
        <v>0</v>
      </c>
      <c r="G205" s="161"/>
      <c r="H205" s="142"/>
      <c r="I205" s="130" t="e">
        <f>VLOOKUP(H205,Presupuesto!$B$11:$C$565,2,0)</f>
        <v>#N/A</v>
      </c>
      <c r="J205" s="98" t="str">
        <f t="shared" si="11"/>
        <v>Desarrollo del Sistema de Educación Superior</v>
      </c>
      <c r="K205" s="98" t="s">
        <v>412</v>
      </c>
    </row>
    <row r="206" spans="3:11">
      <c r="C206" s="141"/>
      <c r="D206" s="158"/>
      <c r="E206" s="123"/>
      <c r="F206" s="97">
        <f t="shared" si="10"/>
        <v>0</v>
      </c>
      <c r="G206" s="161"/>
      <c r="H206" s="142"/>
      <c r="I206" s="130" t="e">
        <f>VLOOKUP(H206,Presupuesto!$B$11:$C$565,2,0)</f>
        <v>#N/A</v>
      </c>
      <c r="J206" s="98" t="str">
        <f t="shared" si="11"/>
        <v>Desarrollo del Sistema de Educación Superior</v>
      </c>
      <c r="K206" s="98" t="s">
        <v>412</v>
      </c>
    </row>
    <row r="207" spans="3:11">
      <c r="C207" s="141"/>
      <c r="D207" s="158"/>
      <c r="E207" s="123"/>
      <c r="F207" s="97">
        <f t="shared" si="10"/>
        <v>0</v>
      </c>
      <c r="G207" s="161"/>
      <c r="H207" s="142"/>
      <c r="I207" s="130" t="e">
        <f>VLOOKUP(H207,Presupuesto!$B$11:$C$565,2,0)</f>
        <v>#N/A</v>
      </c>
      <c r="J207" s="98" t="str">
        <f t="shared" si="11"/>
        <v>Desarrollo del Sistema de Educación Superior</v>
      </c>
      <c r="K207" s="98" t="s">
        <v>412</v>
      </c>
    </row>
    <row r="208" spans="3:11">
      <c r="C208" s="141"/>
      <c r="D208" s="158"/>
      <c r="E208" s="123"/>
      <c r="F208" s="97">
        <f t="shared" si="10"/>
        <v>0</v>
      </c>
      <c r="G208" s="161"/>
      <c r="H208" s="142"/>
      <c r="I208" s="130" t="e">
        <f>VLOOKUP(H208,Presupuesto!$B$11:$C$565,2,0)</f>
        <v>#N/A</v>
      </c>
      <c r="J208" s="98" t="str">
        <f t="shared" si="11"/>
        <v>Desarrollo del Sistema de Educación Superior</v>
      </c>
      <c r="K208" s="98" t="s">
        <v>412</v>
      </c>
    </row>
    <row r="209" spans="3:11">
      <c r="C209" s="141"/>
      <c r="D209" s="158"/>
      <c r="E209" s="123"/>
      <c r="F209" s="97">
        <f t="shared" si="10"/>
        <v>0</v>
      </c>
      <c r="G209" s="161"/>
      <c r="H209" s="142"/>
      <c r="I209" s="130" t="e">
        <f>VLOOKUP(H209,Presupuesto!$B$11:$C$565,2,0)</f>
        <v>#N/A</v>
      </c>
      <c r="J209" s="98" t="str">
        <f t="shared" si="11"/>
        <v>Desarrollo del Sistema de Educación Superior</v>
      </c>
      <c r="K209" s="98" t="s">
        <v>412</v>
      </c>
    </row>
    <row r="210" spans="3:11">
      <c r="C210" s="141"/>
      <c r="D210" s="158"/>
      <c r="E210" s="123"/>
      <c r="F210" s="97">
        <f t="shared" si="10"/>
        <v>0</v>
      </c>
      <c r="G210" s="161"/>
      <c r="H210" s="142"/>
      <c r="I210" s="130" t="e">
        <f>VLOOKUP(H210,Presupuesto!$B$11:$C$565,2,0)</f>
        <v>#N/A</v>
      </c>
      <c r="J210" s="98" t="str">
        <f t="shared" si="11"/>
        <v>Desarrollo del Sistema de Educación Superior</v>
      </c>
      <c r="K210" s="98" t="s">
        <v>412</v>
      </c>
    </row>
    <row r="211" spans="3:11">
      <c r="C211" s="141"/>
      <c r="D211" s="158"/>
      <c r="E211" s="123"/>
      <c r="F211" s="97">
        <f t="shared" si="10"/>
        <v>0</v>
      </c>
      <c r="G211" s="161"/>
      <c r="H211" s="142"/>
      <c r="I211" s="130" t="e">
        <f>VLOOKUP(H211,Presupuesto!$B$11:$C$565,2,0)</f>
        <v>#N/A</v>
      </c>
      <c r="J211" s="98" t="str">
        <f t="shared" si="11"/>
        <v>Desarrollo del Sistema de Educación Superior</v>
      </c>
      <c r="K211" s="98" t="s">
        <v>412</v>
      </c>
    </row>
    <row r="212" spans="3:11">
      <c r="C212" s="141"/>
      <c r="D212" s="158"/>
      <c r="E212" s="123"/>
      <c r="F212" s="97">
        <f t="shared" si="10"/>
        <v>0</v>
      </c>
      <c r="G212" s="161"/>
      <c r="H212" s="142"/>
      <c r="I212" s="130" t="e">
        <f>VLOOKUP(H212,Presupuesto!$B$11:$C$565,2,0)</f>
        <v>#N/A</v>
      </c>
      <c r="J212" s="98" t="str">
        <f t="shared" si="11"/>
        <v>Desarrollo del Sistema de Educación Superior</v>
      </c>
      <c r="K212" s="98" t="s">
        <v>412</v>
      </c>
    </row>
    <row r="213" spans="3:11">
      <c r="C213" s="141"/>
      <c r="D213" s="158"/>
      <c r="E213" s="123"/>
      <c r="F213" s="97">
        <f t="shared" si="10"/>
        <v>0</v>
      </c>
      <c r="G213" s="161"/>
      <c r="H213" s="142"/>
      <c r="I213" s="130" t="e">
        <f>VLOOKUP(H213,Presupuesto!$B$11:$C$565,2,0)</f>
        <v>#N/A</v>
      </c>
      <c r="J213" s="98" t="str">
        <f t="shared" si="11"/>
        <v>Desarrollo del Sistema de Educación Superior</v>
      </c>
      <c r="K213" s="98" t="s">
        <v>412</v>
      </c>
    </row>
    <row r="214" spans="3:11">
      <c r="C214" s="141"/>
      <c r="D214" s="158"/>
      <c r="E214" s="123"/>
      <c r="F214" s="97">
        <f t="shared" si="10"/>
        <v>0</v>
      </c>
      <c r="G214" s="161"/>
      <c r="H214" s="142"/>
      <c r="I214" s="130" t="e">
        <f>VLOOKUP(H214,Presupuesto!$B$11:$C$565,2,0)</f>
        <v>#N/A</v>
      </c>
      <c r="J214" s="98" t="str">
        <f t="shared" si="11"/>
        <v>Desarrollo del Sistema de Educación Superior</v>
      </c>
      <c r="K214" s="98" t="s">
        <v>412</v>
      </c>
    </row>
    <row r="215" spans="3:11">
      <c r="C215" s="143"/>
      <c r="D215" s="151"/>
      <c r="E215" s="118"/>
      <c r="F215" s="97">
        <f t="shared" si="10"/>
        <v>0</v>
      </c>
      <c r="G215" s="161"/>
      <c r="H215" s="144"/>
      <c r="I215" s="130" t="e">
        <f>VLOOKUP(H215,Presupuesto!$B$11:$C$565,2,0)</f>
        <v>#N/A</v>
      </c>
      <c r="J215" s="98" t="str">
        <f t="shared" si="11"/>
        <v>Desarrollo del Sistema de Educación Superior</v>
      </c>
      <c r="K215" s="98" t="s">
        <v>412</v>
      </c>
    </row>
    <row r="216" spans="3:11">
      <c r="C216" s="143"/>
      <c r="D216" s="151"/>
      <c r="E216" s="118"/>
      <c r="F216" s="97">
        <f t="shared" si="10"/>
        <v>0</v>
      </c>
      <c r="G216" s="161"/>
      <c r="H216" s="144"/>
      <c r="I216" s="130" t="e">
        <f>VLOOKUP(H216,Presupuesto!$B$11:$C$565,2,0)</f>
        <v>#N/A</v>
      </c>
      <c r="J216" s="98" t="str">
        <f t="shared" si="11"/>
        <v>Desarrollo del Sistema de Educación Superior</v>
      </c>
      <c r="K216" s="98" t="s">
        <v>412</v>
      </c>
    </row>
    <row r="217" spans="3:11">
      <c r="C217" s="143"/>
      <c r="D217" s="151"/>
      <c r="E217" s="118"/>
      <c r="F217" s="97">
        <f t="shared" si="10"/>
        <v>0</v>
      </c>
      <c r="G217" s="161"/>
      <c r="H217" s="144"/>
      <c r="I217" s="130" t="e">
        <f>VLOOKUP(H217,Presupuesto!$B$11:$C$565,2,0)</f>
        <v>#N/A</v>
      </c>
      <c r="J217" s="98" t="str">
        <f t="shared" si="11"/>
        <v>Desarrollo del Sistema de Educación Superior</v>
      </c>
      <c r="K217" s="98" t="s">
        <v>412</v>
      </c>
    </row>
    <row r="218" spans="3:11">
      <c r="C218" s="143"/>
      <c r="D218" s="151"/>
      <c r="E218" s="118"/>
      <c r="F218" s="97">
        <f t="shared" si="10"/>
        <v>0</v>
      </c>
      <c r="G218" s="161"/>
      <c r="H218" s="144"/>
      <c r="I218" s="130" t="e">
        <f>VLOOKUP(H218,Presupuesto!$B$11:$C$565,2,0)</f>
        <v>#N/A</v>
      </c>
      <c r="J218" s="98" t="str">
        <f t="shared" si="11"/>
        <v>Desarrollo del Sistema de Educación Superior</v>
      </c>
      <c r="K218" s="98" t="s">
        <v>412</v>
      </c>
    </row>
    <row r="219" spans="3:11">
      <c r="C219" s="143"/>
      <c r="D219" s="151"/>
      <c r="E219" s="118"/>
      <c r="F219" s="97">
        <f t="shared" si="10"/>
        <v>0</v>
      </c>
      <c r="G219" s="161"/>
      <c r="H219" s="144"/>
      <c r="I219" s="130" t="e">
        <f>VLOOKUP(H219,Presupuesto!$B$11:$C$565,2,0)</f>
        <v>#N/A</v>
      </c>
      <c r="J219" s="98" t="str">
        <f t="shared" si="11"/>
        <v>Desarrollo del Sistema de Educación Superior</v>
      </c>
      <c r="K219" s="98" t="s">
        <v>412</v>
      </c>
    </row>
    <row r="220" spans="3:11">
      <c r="C220" s="143"/>
      <c r="D220" s="151"/>
      <c r="E220" s="118"/>
      <c r="F220" s="97">
        <f t="shared" si="10"/>
        <v>0</v>
      </c>
      <c r="G220" s="161"/>
      <c r="H220" s="144"/>
      <c r="I220" s="130" t="e">
        <f>VLOOKUP(H220,Presupuesto!$B$11:$C$565,2,0)</f>
        <v>#N/A</v>
      </c>
      <c r="J220" s="98" t="str">
        <f t="shared" si="11"/>
        <v>Desarrollo del Sistema de Educación Superior</v>
      </c>
      <c r="K220" s="98" t="s">
        <v>412</v>
      </c>
    </row>
    <row r="221" spans="3:11">
      <c r="C221" s="143"/>
      <c r="D221" s="151"/>
      <c r="E221" s="118"/>
      <c r="F221" s="97">
        <f t="shared" si="10"/>
        <v>0</v>
      </c>
      <c r="G221" s="161"/>
      <c r="H221" s="144"/>
      <c r="I221" s="130" t="e">
        <f>VLOOKUP(H221,Presupuesto!$B$11:$C$565,2,0)</f>
        <v>#N/A</v>
      </c>
      <c r="J221" s="98" t="str">
        <f t="shared" si="11"/>
        <v>Desarrollo del Sistema de Educación Superior</v>
      </c>
      <c r="K221" s="98" t="s">
        <v>412</v>
      </c>
    </row>
    <row r="222" spans="3:11">
      <c r="C222" s="143"/>
      <c r="D222" s="151"/>
      <c r="E222" s="118"/>
      <c r="F222" s="97">
        <f t="shared" si="10"/>
        <v>0</v>
      </c>
      <c r="G222" s="161"/>
      <c r="H222" s="144"/>
      <c r="I222" s="130" t="e">
        <f>VLOOKUP(H222,Presupuesto!$B$11:$C$565,2,0)</f>
        <v>#N/A</v>
      </c>
      <c r="J222" s="98" t="str">
        <f t="shared" si="11"/>
        <v>Desarrollo del Sistema de Educación Superior</v>
      </c>
      <c r="K222" s="98" t="s">
        <v>412</v>
      </c>
    </row>
    <row r="223" spans="3:11">
      <c r="C223" s="145"/>
      <c r="D223" s="151"/>
      <c r="E223" s="118"/>
      <c r="F223" s="97">
        <f t="shared" si="10"/>
        <v>0</v>
      </c>
      <c r="G223" s="161"/>
      <c r="H223" s="146"/>
      <c r="I223" s="130" t="e">
        <f>VLOOKUP(H223,Presupuesto!$B$11:$C$565,2,0)</f>
        <v>#N/A</v>
      </c>
      <c r="J223" s="98" t="str">
        <f t="shared" si="11"/>
        <v>Desarrollo del Sistema de Educación Superior</v>
      </c>
      <c r="K223" s="98" t="s">
        <v>403</v>
      </c>
    </row>
    <row r="224" spans="3:11">
      <c r="C224" s="145"/>
      <c r="D224" s="151"/>
      <c r="E224" s="118"/>
      <c r="F224" s="97">
        <f t="shared" si="10"/>
        <v>0</v>
      </c>
      <c r="G224" s="161"/>
      <c r="H224" s="146"/>
      <c r="I224" s="130" t="e">
        <f>VLOOKUP(H224,Presupuesto!$B$11:$C$565,2,0)</f>
        <v>#N/A</v>
      </c>
      <c r="J224" s="98" t="str">
        <f t="shared" si="11"/>
        <v>Desarrollo del Sistema de Educación Superior</v>
      </c>
      <c r="K224" s="98" t="s">
        <v>412</v>
      </c>
    </row>
    <row r="225" spans="3:11">
      <c r="C225" s="145"/>
      <c r="D225" s="151"/>
      <c r="E225" s="118"/>
      <c r="F225" s="97">
        <f t="shared" si="10"/>
        <v>0</v>
      </c>
      <c r="G225" s="161"/>
      <c r="H225" s="146"/>
      <c r="I225" s="130" t="e">
        <f>VLOOKUP(H225,Presupuesto!$B$11:$C$565,2,0)</f>
        <v>#N/A</v>
      </c>
      <c r="J225" s="98" t="str">
        <f t="shared" si="11"/>
        <v>Desarrollo del Sistema de Educación Superior</v>
      </c>
      <c r="K225" s="98" t="s">
        <v>412</v>
      </c>
    </row>
    <row r="226" spans="3:11">
      <c r="C226" s="145"/>
      <c r="D226" s="151"/>
      <c r="E226" s="118"/>
      <c r="F226" s="97">
        <f t="shared" si="10"/>
        <v>0</v>
      </c>
      <c r="G226" s="161"/>
      <c r="H226" s="146"/>
      <c r="I226" s="130" t="e">
        <f>VLOOKUP(H226,Presupuesto!$B$11:$C$565,2,0)</f>
        <v>#N/A</v>
      </c>
      <c r="J226" s="98" t="str">
        <f t="shared" si="11"/>
        <v>Desarrollo del Sistema de Educación Superior</v>
      </c>
      <c r="K226" s="98" t="s">
        <v>412</v>
      </c>
    </row>
    <row r="227" spans="3:11" ht="15.75" thickBot="1">
      <c r="C227" s="147"/>
      <c r="D227" s="159"/>
      <c r="E227" s="103"/>
      <c r="F227" s="105">
        <f t="shared" si="10"/>
        <v>0</v>
      </c>
      <c r="G227" s="162"/>
      <c r="H227" s="148"/>
      <c r="I227" s="132" t="e">
        <f>VLOOKUP(H227,Presupuesto!$B$11:$C$565,2,0)</f>
        <v>#N/A</v>
      </c>
      <c r="J227" s="106" t="str">
        <f t="shared" si="11"/>
        <v>Desarrollo del Sistema de Educación Superior</v>
      </c>
      <c r="K227" s="124" t="s">
        <v>394</v>
      </c>
    </row>
    <row r="229" spans="3:11" ht="15.75" thickBot="1">
      <c r="F229" s="90"/>
      <c r="G229" s="89"/>
      <c r="H229" s="90"/>
      <c r="I229" s="90"/>
    </row>
    <row r="230" spans="3:11" ht="15.75" thickBot="1">
      <c r="C230" s="157" t="s">
        <v>53</v>
      </c>
      <c r="D230" s="353">
        <f>SUM(F237:F271)</f>
        <v>0</v>
      </c>
      <c r="F230" s="70"/>
      <c r="G230" s="79"/>
      <c r="H230" s="70"/>
      <c r="I230" s="70"/>
    </row>
    <row r="231" spans="3:11">
      <c r="C231" s="70"/>
      <c r="D231" s="31"/>
      <c r="E231" s="93"/>
      <c r="F231" s="93"/>
      <c r="G231" s="93"/>
      <c r="H231" s="76"/>
      <c r="I231" s="76"/>
      <c r="J231" s="76"/>
      <c r="K231" s="112"/>
    </row>
    <row r="232" spans="3:11">
      <c r="C232" s="70"/>
      <c r="D232" s="31"/>
      <c r="E232" s="93"/>
      <c r="F232" s="93"/>
      <c r="G232" s="93"/>
      <c r="H232" s="76"/>
      <c r="I232" s="76"/>
      <c r="J232" s="76"/>
      <c r="K232" s="112"/>
    </row>
    <row r="233" spans="3:11" ht="15.75">
      <c r="C233" s="202" t="s">
        <v>392</v>
      </c>
      <c r="D233" s="351"/>
      <c r="E233" s="93"/>
      <c r="F233" s="93"/>
      <c r="G233" s="93"/>
      <c r="H233" s="76"/>
      <c r="I233" s="76"/>
      <c r="J233" s="76"/>
      <c r="K233" s="112"/>
    </row>
    <row r="234" spans="3:11" ht="18.75">
      <c r="C234" s="208" t="e">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#N/A</v>
      </c>
      <c r="D234" s="31"/>
      <c r="E234" s="93"/>
      <c r="F234" s="93"/>
      <c r="G234" s="93"/>
      <c r="H234" s="76"/>
      <c r="I234" s="76"/>
      <c r="J234" s="76"/>
      <c r="K234" s="112"/>
    </row>
    <row r="235" spans="3:11" ht="15.75" thickBot="1">
      <c r="F235" s="93"/>
      <c r="G235" s="76"/>
      <c r="H235" s="76"/>
      <c r="I235" s="76"/>
    </row>
    <row r="236" spans="3:11" ht="30.75" thickBot="1">
      <c r="C236" s="129" t="s">
        <v>44</v>
      </c>
      <c r="D236" s="129" t="s">
        <v>55</v>
      </c>
      <c r="E236" s="136" t="s">
        <v>57</v>
      </c>
      <c r="F236" s="135" t="s">
        <v>27</v>
      </c>
      <c r="G236" s="133" t="s">
        <v>131</v>
      </c>
      <c r="H236" s="136" t="s">
        <v>46</v>
      </c>
      <c r="I236" s="133" t="s">
        <v>132</v>
      </c>
      <c r="J236" s="133" t="s">
        <v>410</v>
      </c>
      <c r="K236" s="133" t="s">
        <v>411</v>
      </c>
    </row>
    <row r="237" spans="3:11">
      <c r="C237" s="218" t="s">
        <v>439</v>
      </c>
      <c r="D237" s="219"/>
      <c r="E237" s="217">
        <f>HLOOKUP(C237,$AH$2:$BU$3,2,0)</f>
        <v>620</v>
      </c>
      <c r="F237" s="97">
        <f t="shared" ref="F237:F271" si="12">D237*E237</f>
        <v>0</v>
      </c>
      <c r="G237" s="161"/>
      <c r="H237" s="142"/>
      <c r="I237" s="130" t="e">
        <f>VLOOKUP(H237,Presupuesto!$B$11:$C$565,2,0)</f>
        <v>#N/A</v>
      </c>
      <c r="J237" s="216" t="s">
        <v>1462</v>
      </c>
      <c r="K237" s="98" t="s">
        <v>394</v>
      </c>
    </row>
    <row r="238" spans="3:11">
      <c r="C238" s="141"/>
      <c r="D238" s="158"/>
      <c r="E238" s="123"/>
      <c r="F238" s="97">
        <f t="shared" si="12"/>
        <v>0</v>
      </c>
      <c r="G238" s="161"/>
      <c r="H238" s="142"/>
      <c r="I238" s="130" t="e">
        <f>VLOOKUP(H238,Presupuesto!$B$11:$C$565,2,0)</f>
        <v>#N/A</v>
      </c>
      <c r="J238" s="98" t="str">
        <f>$J$237</f>
        <v>Desarrollo del Sistema de Educación Superior</v>
      </c>
      <c r="K238" s="98" t="s">
        <v>412</v>
      </c>
    </row>
    <row r="239" spans="3:11">
      <c r="C239" s="141"/>
      <c r="D239" s="158"/>
      <c r="E239" s="123"/>
      <c r="F239" s="97">
        <f t="shared" si="12"/>
        <v>0</v>
      </c>
      <c r="G239" s="161"/>
      <c r="H239" s="142"/>
      <c r="I239" s="130" t="e">
        <f>VLOOKUP(H239,Presupuesto!$B$11:$C$565,2,0)</f>
        <v>#N/A</v>
      </c>
      <c r="J239" s="98" t="str">
        <f t="shared" ref="J239:J271" si="13">$J$237</f>
        <v>Desarrollo del Sistema de Educación Superior</v>
      </c>
      <c r="K239" s="98" t="s">
        <v>412</v>
      </c>
    </row>
    <row r="240" spans="3:11">
      <c r="C240" s="141"/>
      <c r="D240" s="158"/>
      <c r="E240" s="123"/>
      <c r="F240" s="97">
        <f t="shared" si="12"/>
        <v>0</v>
      </c>
      <c r="G240" s="161"/>
      <c r="H240" s="142"/>
      <c r="I240" s="130" t="e">
        <f>VLOOKUP(H240,Presupuesto!$B$11:$C$565,2,0)</f>
        <v>#N/A</v>
      </c>
      <c r="J240" s="98" t="str">
        <f t="shared" si="13"/>
        <v>Desarrollo del Sistema de Educación Superior</v>
      </c>
      <c r="K240" s="98" t="s">
        <v>412</v>
      </c>
    </row>
    <row r="241" spans="3:11">
      <c r="C241" s="141"/>
      <c r="D241" s="158"/>
      <c r="E241" s="123"/>
      <c r="F241" s="97">
        <f t="shared" si="12"/>
        <v>0</v>
      </c>
      <c r="G241" s="161"/>
      <c r="H241" s="142"/>
      <c r="I241" s="130" t="e">
        <f>VLOOKUP(H241,Presupuesto!$B$11:$C$565,2,0)</f>
        <v>#N/A</v>
      </c>
      <c r="J241" s="98" t="str">
        <f t="shared" si="13"/>
        <v>Desarrollo del Sistema de Educación Superior</v>
      </c>
      <c r="K241" s="98" t="s">
        <v>412</v>
      </c>
    </row>
    <row r="242" spans="3:11">
      <c r="C242" s="141"/>
      <c r="D242" s="158"/>
      <c r="E242" s="123"/>
      <c r="F242" s="97">
        <f t="shared" si="12"/>
        <v>0</v>
      </c>
      <c r="G242" s="161"/>
      <c r="H242" s="142"/>
      <c r="I242" s="130" t="e">
        <f>VLOOKUP(H242,Presupuesto!$B$11:$C$565,2,0)</f>
        <v>#N/A</v>
      </c>
      <c r="J242" s="98" t="str">
        <f t="shared" si="13"/>
        <v>Desarrollo del Sistema de Educación Superior</v>
      </c>
      <c r="K242" s="98" t="s">
        <v>401</v>
      </c>
    </row>
    <row r="243" spans="3:11">
      <c r="C243" s="141"/>
      <c r="D243" s="158"/>
      <c r="E243" s="123"/>
      <c r="F243" s="97">
        <f t="shared" si="12"/>
        <v>0</v>
      </c>
      <c r="G243" s="161"/>
      <c r="H243" s="142"/>
      <c r="I243" s="130" t="e">
        <f>VLOOKUP(H243,Presupuesto!$B$11:$C$565,2,0)</f>
        <v>#N/A</v>
      </c>
      <c r="J243" s="98" t="str">
        <f t="shared" si="13"/>
        <v>Desarrollo del Sistema de Educación Superior</v>
      </c>
      <c r="K243" s="98" t="s">
        <v>412</v>
      </c>
    </row>
    <row r="244" spans="3:11">
      <c r="C244" s="141"/>
      <c r="D244" s="158"/>
      <c r="E244" s="123"/>
      <c r="F244" s="97">
        <f t="shared" si="12"/>
        <v>0</v>
      </c>
      <c r="G244" s="161"/>
      <c r="H244" s="142"/>
      <c r="I244" s="130" t="e">
        <f>VLOOKUP(H244,Presupuesto!$B$11:$C$565,2,0)</f>
        <v>#N/A</v>
      </c>
      <c r="J244" s="98" t="str">
        <f t="shared" si="13"/>
        <v>Desarrollo del Sistema de Educación Superior</v>
      </c>
      <c r="K244" s="98" t="s">
        <v>412</v>
      </c>
    </row>
    <row r="245" spans="3:11">
      <c r="C245" s="141"/>
      <c r="D245" s="158"/>
      <c r="E245" s="123"/>
      <c r="F245" s="97">
        <f t="shared" si="12"/>
        <v>0</v>
      </c>
      <c r="G245" s="161"/>
      <c r="H245" s="142"/>
      <c r="I245" s="130" t="e">
        <f>VLOOKUP(H245,Presupuesto!$B$11:$C$565,2,0)</f>
        <v>#N/A</v>
      </c>
      <c r="J245" s="98" t="str">
        <f t="shared" si="13"/>
        <v>Desarrollo del Sistema de Educación Superior</v>
      </c>
      <c r="K245" s="98" t="s">
        <v>412</v>
      </c>
    </row>
    <row r="246" spans="3:11">
      <c r="C246" s="141"/>
      <c r="D246" s="158"/>
      <c r="E246" s="123"/>
      <c r="F246" s="97">
        <f t="shared" si="12"/>
        <v>0</v>
      </c>
      <c r="G246" s="161"/>
      <c r="H246" s="142"/>
      <c r="I246" s="130" t="e">
        <f>VLOOKUP(H246,Presupuesto!$B$11:$C$565,2,0)</f>
        <v>#N/A</v>
      </c>
      <c r="J246" s="98" t="str">
        <f t="shared" si="13"/>
        <v>Desarrollo del Sistema de Educación Superior</v>
      </c>
      <c r="K246" s="98" t="s">
        <v>412</v>
      </c>
    </row>
    <row r="247" spans="3:11">
      <c r="C247" s="141"/>
      <c r="D247" s="158"/>
      <c r="E247" s="123"/>
      <c r="F247" s="97">
        <f t="shared" si="12"/>
        <v>0</v>
      </c>
      <c r="G247" s="161"/>
      <c r="H247" s="142"/>
      <c r="I247" s="130" t="e">
        <f>VLOOKUP(H247,Presupuesto!$B$11:$C$565,2,0)</f>
        <v>#N/A</v>
      </c>
      <c r="J247" s="98" t="str">
        <f t="shared" si="13"/>
        <v>Desarrollo del Sistema de Educación Superior</v>
      </c>
      <c r="K247" s="98" t="s">
        <v>412</v>
      </c>
    </row>
    <row r="248" spans="3:11">
      <c r="C248" s="141"/>
      <c r="D248" s="158"/>
      <c r="E248" s="123"/>
      <c r="F248" s="97">
        <f t="shared" si="12"/>
        <v>0</v>
      </c>
      <c r="G248" s="161"/>
      <c r="H248" s="142"/>
      <c r="I248" s="130" t="e">
        <f>VLOOKUP(H248,Presupuesto!$B$11:$C$565,2,0)</f>
        <v>#N/A</v>
      </c>
      <c r="J248" s="98" t="str">
        <f t="shared" si="13"/>
        <v>Desarrollo del Sistema de Educación Superior</v>
      </c>
      <c r="K248" s="98" t="s">
        <v>412</v>
      </c>
    </row>
    <row r="249" spans="3:11">
      <c r="C249" s="141"/>
      <c r="D249" s="158"/>
      <c r="E249" s="123"/>
      <c r="F249" s="97">
        <f t="shared" si="12"/>
        <v>0</v>
      </c>
      <c r="G249" s="161"/>
      <c r="H249" s="142"/>
      <c r="I249" s="130" t="e">
        <f>VLOOKUP(H249,Presupuesto!$B$11:$C$565,2,0)</f>
        <v>#N/A</v>
      </c>
      <c r="J249" s="98" t="str">
        <f t="shared" si="13"/>
        <v>Desarrollo del Sistema de Educación Superior</v>
      </c>
      <c r="K249" s="98" t="s">
        <v>412</v>
      </c>
    </row>
    <row r="250" spans="3:11">
      <c r="C250" s="141"/>
      <c r="D250" s="158"/>
      <c r="E250" s="123"/>
      <c r="F250" s="97">
        <f t="shared" si="12"/>
        <v>0</v>
      </c>
      <c r="G250" s="161"/>
      <c r="H250" s="142"/>
      <c r="I250" s="130" t="e">
        <f>VLOOKUP(H250,Presupuesto!$B$11:$C$565,2,0)</f>
        <v>#N/A</v>
      </c>
      <c r="J250" s="98" t="str">
        <f t="shared" si="13"/>
        <v>Desarrollo del Sistema de Educación Superior</v>
      </c>
      <c r="K250" s="98" t="s">
        <v>412</v>
      </c>
    </row>
    <row r="251" spans="3:11">
      <c r="C251" s="141"/>
      <c r="D251" s="158"/>
      <c r="E251" s="123"/>
      <c r="F251" s="97">
        <f t="shared" si="12"/>
        <v>0</v>
      </c>
      <c r="G251" s="161"/>
      <c r="H251" s="142"/>
      <c r="I251" s="130" t="e">
        <f>VLOOKUP(H251,Presupuesto!$B$11:$C$565,2,0)</f>
        <v>#N/A</v>
      </c>
      <c r="J251" s="98" t="str">
        <f t="shared" si="13"/>
        <v>Desarrollo del Sistema de Educación Superior</v>
      </c>
      <c r="K251" s="98" t="s">
        <v>412</v>
      </c>
    </row>
    <row r="252" spans="3:11">
      <c r="C252" s="141"/>
      <c r="D252" s="158"/>
      <c r="E252" s="123"/>
      <c r="F252" s="97">
        <f t="shared" si="12"/>
        <v>0</v>
      </c>
      <c r="G252" s="161"/>
      <c r="H252" s="142"/>
      <c r="I252" s="130" t="e">
        <f>VLOOKUP(H252,Presupuesto!$B$11:$C$565,2,0)</f>
        <v>#N/A</v>
      </c>
      <c r="J252" s="98" t="str">
        <f t="shared" si="13"/>
        <v>Desarrollo del Sistema de Educación Superior</v>
      </c>
      <c r="K252" s="98" t="s">
        <v>412</v>
      </c>
    </row>
    <row r="253" spans="3:11">
      <c r="C253" s="141"/>
      <c r="D253" s="158"/>
      <c r="E253" s="123"/>
      <c r="F253" s="97">
        <f t="shared" si="12"/>
        <v>0</v>
      </c>
      <c r="G253" s="161"/>
      <c r="H253" s="142"/>
      <c r="I253" s="130" t="e">
        <f>VLOOKUP(H253,Presupuesto!$B$11:$C$565,2,0)</f>
        <v>#N/A</v>
      </c>
      <c r="J253" s="98" t="str">
        <f t="shared" si="13"/>
        <v>Desarrollo del Sistema de Educación Superior</v>
      </c>
      <c r="K253" s="98" t="s">
        <v>412</v>
      </c>
    </row>
    <row r="254" spans="3:11">
      <c r="C254" s="141"/>
      <c r="D254" s="158"/>
      <c r="E254" s="123"/>
      <c r="F254" s="97">
        <f t="shared" si="12"/>
        <v>0</v>
      </c>
      <c r="G254" s="161"/>
      <c r="H254" s="142"/>
      <c r="I254" s="130" t="e">
        <f>VLOOKUP(H254,Presupuesto!$B$11:$C$565,2,0)</f>
        <v>#N/A</v>
      </c>
      <c r="J254" s="98" t="str">
        <f t="shared" si="13"/>
        <v>Desarrollo del Sistema de Educación Superior</v>
      </c>
      <c r="K254" s="98" t="s">
        <v>412</v>
      </c>
    </row>
    <row r="255" spans="3:11">
      <c r="C255" s="141"/>
      <c r="D255" s="158"/>
      <c r="E255" s="123"/>
      <c r="F255" s="97">
        <f t="shared" si="12"/>
        <v>0</v>
      </c>
      <c r="G255" s="161"/>
      <c r="H255" s="142"/>
      <c r="I255" s="130" t="e">
        <f>VLOOKUP(H255,Presupuesto!$B$11:$C$565,2,0)</f>
        <v>#N/A</v>
      </c>
      <c r="J255" s="98" t="str">
        <f t="shared" si="13"/>
        <v>Desarrollo del Sistema de Educación Superior</v>
      </c>
      <c r="K255" s="98" t="s">
        <v>412</v>
      </c>
    </row>
    <row r="256" spans="3:11">
      <c r="C256" s="141"/>
      <c r="D256" s="158"/>
      <c r="E256" s="123"/>
      <c r="F256" s="97">
        <f t="shared" si="12"/>
        <v>0</v>
      </c>
      <c r="G256" s="161"/>
      <c r="H256" s="142"/>
      <c r="I256" s="130" t="e">
        <f>VLOOKUP(H256,Presupuesto!$B$11:$C$565,2,0)</f>
        <v>#N/A</v>
      </c>
      <c r="J256" s="98" t="str">
        <f t="shared" si="13"/>
        <v>Desarrollo del Sistema de Educación Superior</v>
      </c>
      <c r="K256" s="98" t="s">
        <v>412</v>
      </c>
    </row>
    <row r="257" spans="3:11">
      <c r="C257" s="141"/>
      <c r="D257" s="158"/>
      <c r="E257" s="123"/>
      <c r="F257" s="97">
        <f t="shared" si="12"/>
        <v>0</v>
      </c>
      <c r="G257" s="161"/>
      <c r="H257" s="142"/>
      <c r="I257" s="130" t="e">
        <f>VLOOKUP(H257,Presupuesto!$B$11:$C$565,2,0)</f>
        <v>#N/A</v>
      </c>
      <c r="J257" s="98" t="str">
        <f t="shared" si="13"/>
        <v>Desarrollo del Sistema de Educación Superior</v>
      </c>
      <c r="K257" s="98" t="s">
        <v>412</v>
      </c>
    </row>
    <row r="258" spans="3:11">
      <c r="C258" s="141"/>
      <c r="D258" s="158"/>
      <c r="E258" s="123"/>
      <c r="F258" s="97">
        <f t="shared" si="12"/>
        <v>0</v>
      </c>
      <c r="G258" s="161"/>
      <c r="H258" s="142"/>
      <c r="I258" s="130" t="e">
        <f>VLOOKUP(H258,Presupuesto!$B$11:$C$565,2,0)</f>
        <v>#N/A</v>
      </c>
      <c r="J258" s="98" t="str">
        <f t="shared" si="13"/>
        <v>Desarrollo del Sistema de Educación Superior</v>
      </c>
      <c r="K258" s="98" t="s">
        <v>412</v>
      </c>
    </row>
    <row r="259" spans="3:11">
      <c r="C259" s="143"/>
      <c r="D259" s="151"/>
      <c r="E259" s="118"/>
      <c r="F259" s="97">
        <f t="shared" si="12"/>
        <v>0</v>
      </c>
      <c r="G259" s="161"/>
      <c r="H259" s="144"/>
      <c r="I259" s="130" t="e">
        <f>VLOOKUP(H259,Presupuesto!$B$11:$C$565,2,0)</f>
        <v>#N/A</v>
      </c>
      <c r="J259" s="98" t="str">
        <f t="shared" si="13"/>
        <v>Desarrollo del Sistema de Educación Superior</v>
      </c>
      <c r="K259" s="98" t="s">
        <v>412</v>
      </c>
    </row>
    <row r="260" spans="3:11">
      <c r="C260" s="143"/>
      <c r="D260" s="151"/>
      <c r="E260" s="118"/>
      <c r="F260" s="97">
        <f t="shared" si="12"/>
        <v>0</v>
      </c>
      <c r="G260" s="161"/>
      <c r="H260" s="144"/>
      <c r="I260" s="130" t="e">
        <f>VLOOKUP(H260,Presupuesto!$B$11:$C$565,2,0)</f>
        <v>#N/A</v>
      </c>
      <c r="J260" s="98" t="str">
        <f t="shared" si="13"/>
        <v>Desarrollo del Sistema de Educación Superior</v>
      </c>
      <c r="K260" s="98" t="s">
        <v>412</v>
      </c>
    </row>
    <row r="261" spans="3:11">
      <c r="C261" s="143"/>
      <c r="D261" s="151"/>
      <c r="E261" s="118"/>
      <c r="F261" s="97">
        <f t="shared" si="12"/>
        <v>0</v>
      </c>
      <c r="G261" s="161"/>
      <c r="H261" s="144"/>
      <c r="I261" s="130" t="e">
        <f>VLOOKUP(H261,Presupuesto!$B$11:$C$565,2,0)</f>
        <v>#N/A</v>
      </c>
      <c r="J261" s="98" t="str">
        <f t="shared" si="13"/>
        <v>Desarrollo del Sistema de Educación Superior</v>
      </c>
      <c r="K261" s="98" t="s">
        <v>412</v>
      </c>
    </row>
    <row r="262" spans="3:11">
      <c r="C262" s="143"/>
      <c r="D262" s="151"/>
      <c r="E262" s="118"/>
      <c r="F262" s="97">
        <f t="shared" si="12"/>
        <v>0</v>
      </c>
      <c r="G262" s="161"/>
      <c r="H262" s="144"/>
      <c r="I262" s="130" t="e">
        <f>VLOOKUP(H262,Presupuesto!$B$11:$C$565,2,0)</f>
        <v>#N/A</v>
      </c>
      <c r="J262" s="98" t="str">
        <f t="shared" si="13"/>
        <v>Desarrollo del Sistema de Educación Superior</v>
      </c>
      <c r="K262" s="98" t="s">
        <v>412</v>
      </c>
    </row>
    <row r="263" spans="3:11">
      <c r="C263" s="143"/>
      <c r="D263" s="151"/>
      <c r="E263" s="118"/>
      <c r="F263" s="97">
        <f t="shared" si="12"/>
        <v>0</v>
      </c>
      <c r="G263" s="161"/>
      <c r="H263" s="144"/>
      <c r="I263" s="130" t="e">
        <f>VLOOKUP(H263,Presupuesto!$B$11:$C$565,2,0)</f>
        <v>#N/A</v>
      </c>
      <c r="J263" s="98" t="str">
        <f t="shared" si="13"/>
        <v>Desarrollo del Sistema de Educación Superior</v>
      </c>
      <c r="K263" s="98" t="s">
        <v>412</v>
      </c>
    </row>
    <row r="264" spans="3:11">
      <c r="C264" s="143"/>
      <c r="D264" s="151"/>
      <c r="E264" s="118"/>
      <c r="F264" s="97">
        <f t="shared" si="12"/>
        <v>0</v>
      </c>
      <c r="G264" s="161"/>
      <c r="H264" s="144"/>
      <c r="I264" s="130" t="e">
        <f>VLOOKUP(H264,Presupuesto!$B$11:$C$565,2,0)</f>
        <v>#N/A</v>
      </c>
      <c r="J264" s="98" t="str">
        <f t="shared" si="13"/>
        <v>Desarrollo del Sistema de Educación Superior</v>
      </c>
      <c r="K264" s="98" t="s">
        <v>412</v>
      </c>
    </row>
    <row r="265" spans="3:11">
      <c r="C265" s="143"/>
      <c r="D265" s="151"/>
      <c r="E265" s="118"/>
      <c r="F265" s="97">
        <f t="shared" si="12"/>
        <v>0</v>
      </c>
      <c r="G265" s="161"/>
      <c r="H265" s="144"/>
      <c r="I265" s="130" t="e">
        <f>VLOOKUP(H265,Presupuesto!$B$11:$C$565,2,0)</f>
        <v>#N/A</v>
      </c>
      <c r="J265" s="98" t="str">
        <f t="shared" si="13"/>
        <v>Desarrollo del Sistema de Educación Superior</v>
      </c>
      <c r="K265" s="98" t="s">
        <v>412</v>
      </c>
    </row>
    <row r="266" spans="3:11">
      <c r="C266" s="143"/>
      <c r="D266" s="151"/>
      <c r="E266" s="118"/>
      <c r="F266" s="97">
        <f t="shared" si="12"/>
        <v>0</v>
      </c>
      <c r="G266" s="161"/>
      <c r="H266" s="144"/>
      <c r="I266" s="130" t="e">
        <f>VLOOKUP(H266,Presupuesto!$B$11:$C$565,2,0)</f>
        <v>#N/A</v>
      </c>
      <c r="J266" s="98" t="str">
        <f t="shared" si="13"/>
        <v>Desarrollo del Sistema de Educación Superior</v>
      </c>
      <c r="K266" s="98" t="s">
        <v>412</v>
      </c>
    </row>
    <row r="267" spans="3:11">
      <c r="C267" s="145"/>
      <c r="D267" s="151"/>
      <c r="E267" s="118"/>
      <c r="F267" s="97">
        <f t="shared" si="12"/>
        <v>0</v>
      </c>
      <c r="G267" s="161"/>
      <c r="H267" s="146"/>
      <c r="I267" s="130" t="e">
        <f>VLOOKUP(H267,Presupuesto!$B$11:$C$565,2,0)</f>
        <v>#N/A</v>
      </c>
      <c r="J267" s="98" t="str">
        <f t="shared" si="13"/>
        <v>Desarrollo del Sistema de Educación Superior</v>
      </c>
      <c r="K267" s="98" t="s">
        <v>403</v>
      </c>
    </row>
    <row r="268" spans="3:11">
      <c r="C268" s="145"/>
      <c r="D268" s="151"/>
      <c r="E268" s="118"/>
      <c r="F268" s="97">
        <f t="shared" si="12"/>
        <v>0</v>
      </c>
      <c r="G268" s="161"/>
      <c r="H268" s="146"/>
      <c r="I268" s="130" t="e">
        <f>VLOOKUP(H268,Presupuesto!$B$11:$C$565,2,0)</f>
        <v>#N/A</v>
      </c>
      <c r="J268" s="98" t="str">
        <f t="shared" si="13"/>
        <v>Desarrollo del Sistema de Educación Superior</v>
      </c>
      <c r="K268" s="98" t="s">
        <v>412</v>
      </c>
    </row>
    <row r="269" spans="3:11">
      <c r="C269" s="145"/>
      <c r="D269" s="151"/>
      <c r="E269" s="118"/>
      <c r="F269" s="97">
        <f t="shared" si="12"/>
        <v>0</v>
      </c>
      <c r="G269" s="161"/>
      <c r="H269" s="146"/>
      <c r="I269" s="130" t="e">
        <f>VLOOKUP(H269,Presupuesto!$B$11:$C$565,2,0)</f>
        <v>#N/A</v>
      </c>
      <c r="J269" s="98" t="str">
        <f t="shared" si="13"/>
        <v>Desarrollo del Sistema de Educación Superior</v>
      </c>
      <c r="K269" s="98" t="s">
        <v>412</v>
      </c>
    </row>
    <row r="270" spans="3:11">
      <c r="C270" s="145"/>
      <c r="D270" s="151"/>
      <c r="E270" s="118"/>
      <c r="F270" s="97">
        <f t="shared" si="12"/>
        <v>0</v>
      </c>
      <c r="G270" s="161"/>
      <c r="H270" s="146"/>
      <c r="I270" s="130" t="e">
        <f>VLOOKUP(H270,Presupuesto!$B$11:$C$565,2,0)</f>
        <v>#N/A</v>
      </c>
      <c r="J270" s="98" t="str">
        <f t="shared" si="13"/>
        <v>Desarrollo del Sistema de Educación Superior</v>
      </c>
      <c r="K270" s="98" t="s">
        <v>412</v>
      </c>
    </row>
    <row r="271" spans="3:11" ht="15.75" thickBot="1">
      <c r="C271" s="147"/>
      <c r="D271" s="159"/>
      <c r="E271" s="103"/>
      <c r="F271" s="105">
        <f t="shared" si="12"/>
        <v>0</v>
      </c>
      <c r="G271" s="162"/>
      <c r="H271" s="148"/>
      <c r="I271" s="132" t="e">
        <f>VLOOKUP(H271,Presupuesto!$B$11:$C$565,2,0)</f>
        <v>#N/A</v>
      </c>
      <c r="J271" s="106" t="str">
        <f t="shared" si="13"/>
        <v>Desarrollo del Sistema de Educación Superior</v>
      </c>
      <c r="K271" s="124" t="s">
        <v>394</v>
      </c>
    </row>
    <row r="273" spans="3:11" ht="15.75" thickBot="1"/>
    <row r="274" spans="3:11" ht="15.75" thickBot="1">
      <c r="C274" s="157" t="s">
        <v>53</v>
      </c>
      <c r="D274" s="353">
        <f>SUM(F281:F315)</f>
        <v>0</v>
      </c>
      <c r="F274" s="70"/>
      <c r="G274" s="79"/>
      <c r="H274" s="70"/>
      <c r="I274" s="70"/>
    </row>
    <row r="275" spans="3:11">
      <c r="C275" s="70"/>
      <c r="D275" s="31"/>
      <c r="E275" s="93"/>
      <c r="F275" s="93"/>
      <c r="G275" s="93"/>
      <c r="H275" s="76"/>
      <c r="I275" s="76"/>
      <c r="J275" s="76"/>
      <c r="K275" s="112"/>
    </row>
    <row r="276" spans="3:11">
      <c r="C276" s="70"/>
      <c r="D276" s="31"/>
      <c r="E276" s="93"/>
      <c r="F276" s="93"/>
      <c r="G276" s="93"/>
      <c r="H276" s="76"/>
      <c r="I276" s="76"/>
      <c r="J276" s="76"/>
      <c r="K276" s="112"/>
    </row>
    <row r="277" spans="3:11" ht="15.75">
      <c r="C277" s="202" t="s">
        <v>392</v>
      </c>
      <c r="D277" s="351"/>
      <c r="E277" s="93"/>
      <c r="F277" s="93"/>
      <c r="G277" s="93"/>
      <c r="H277" s="76"/>
      <c r="I277" s="76"/>
      <c r="J277" s="76"/>
      <c r="K277" s="112"/>
    </row>
    <row r="278" spans="3:11" ht="18.75">
      <c r="C278" s="208" t="e">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#N/A</v>
      </c>
      <c r="D278" s="31"/>
      <c r="E278" s="93"/>
      <c r="F278" s="93"/>
      <c r="G278" s="93"/>
      <c r="H278" s="76"/>
      <c r="I278" s="76"/>
      <c r="J278" s="76"/>
      <c r="K278" s="112"/>
    </row>
    <row r="279" spans="3:11" ht="15.75" thickBot="1">
      <c r="F279" s="93"/>
      <c r="G279" s="76"/>
      <c r="H279" s="76"/>
      <c r="I279" s="76"/>
    </row>
    <row r="280" spans="3:11" ht="30.75" thickBot="1">
      <c r="C280" s="129" t="s">
        <v>44</v>
      </c>
      <c r="D280" s="129" t="s">
        <v>55</v>
      </c>
      <c r="E280" s="136" t="s">
        <v>57</v>
      </c>
      <c r="F280" s="135" t="s">
        <v>27</v>
      </c>
      <c r="G280" s="133" t="s">
        <v>131</v>
      </c>
      <c r="H280" s="136" t="s">
        <v>46</v>
      </c>
      <c r="I280" s="133" t="s">
        <v>132</v>
      </c>
      <c r="J280" s="133" t="s">
        <v>410</v>
      </c>
      <c r="K280" s="133" t="s">
        <v>411</v>
      </c>
    </row>
    <row r="281" spans="3:11">
      <c r="C281" s="218" t="s">
        <v>439</v>
      </c>
      <c r="D281" s="219"/>
      <c r="E281" s="217">
        <f>HLOOKUP(C281,$AH$2:$BU$3,2,0)</f>
        <v>620</v>
      </c>
      <c r="F281" s="97">
        <f t="shared" ref="F281:F315" si="14">D281*E281</f>
        <v>0</v>
      </c>
      <c r="G281" s="161"/>
      <c r="H281" s="142"/>
      <c r="I281" s="130" t="e">
        <f>VLOOKUP(H281,Presupuesto!$B$11:$C$565,2,0)</f>
        <v>#N/A</v>
      </c>
      <c r="J281" s="216" t="s">
        <v>1462</v>
      </c>
      <c r="K281" s="98" t="s">
        <v>394</v>
      </c>
    </row>
    <row r="282" spans="3:11">
      <c r="C282" s="141"/>
      <c r="D282" s="158"/>
      <c r="E282" s="123"/>
      <c r="F282" s="97">
        <f t="shared" si="14"/>
        <v>0</v>
      </c>
      <c r="G282" s="161"/>
      <c r="H282" s="142"/>
      <c r="I282" s="130" t="e">
        <f>VLOOKUP(H282,Presupuesto!$B$11:$C$565,2,0)</f>
        <v>#N/A</v>
      </c>
      <c r="J282" s="98" t="str">
        <f>$J$281</f>
        <v>Desarrollo del Sistema de Educación Superior</v>
      </c>
      <c r="K282" s="98" t="s">
        <v>412</v>
      </c>
    </row>
    <row r="283" spans="3:11">
      <c r="C283" s="141"/>
      <c r="D283" s="158"/>
      <c r="E283" s="123"/>
      <c r="F283" s="97">
        <f t="shared" si="14"/>
        <v>0</v>
      </c>
      <c r="G283" s="161"/>
      <c r="H283" s="142"/>
      <c r="I283" s="130" t="e">
        <f>VLOOKUP(H283,Presupuesto!$B$11:$C$565,2,0)</f>
        <v>#N/A</v>
      </c>
      <c r="J283" s="98" t="str">
        <f t="shared" ref="J283:J315" si="15">$J$281</f>
        <v>Desarrollo del Sistema de Educación Superior</v>
      </c>
      <c r="K283" s="98" t="s">
        <v>412</v>
      </c>
    </row>
    <row r="284" spans="3:11">
      <c r="C284" s="141"/>
      <c r="D284" s="158"/>
      <c r="E284" s="123"/>
      <c r="F284" s="97">
        <f t="shared" si="14"/>
        <v>0</v>
      </c>
      <c r="G284" s="161"/>
      <c r="H284" s="142"/>
      <c r="I284" s="130" t="e">
        <f>VLOOKUP(H284,Presupuesto!$B$11:$C$565,2,0)</f>
        <v>#N/A</v>
      </c>
      <c r="J284" s="98" t="str">
        <f t="shared" si="15"/>
        <v>Desarrollo del Sistema de Educación Superior</v>
      </c>
      <c r="K284" s="98" t="s">
        <v>412</v>
      </c>
    </row>
    <row r="285" spans="3:11">
      <c r="C285" s="141"/>
      <c r="D285" s="158"/>
      <c r="E285" s="123"/>
      <c r="F285" s="97">
        <f t="shared" si="14"/>
        <v>0</v>
      </c>
      <c r="G285" s="161"/>
      <c r="H285" s="142"/>
      <c r="I285" s="130" t="e">
        <f>VLOOKUP(H285,Presupuesto!$B$11:$C$565,2,0)</f>
        <v>#N/A</v>
      </c>
      <c r="J285" s="98" t="str">
        <f t="shared" si="15"/>
        <v>Desarrollo del Sistema de Educación Superior</v>
      </c>
      <c r="K285" s="98" t="s">
        <v>412</v>
      </c>
    </row>
    <row r="286" spans="3:11">
      <c r="C286" s="141"/>
      <c r="D286" s="158"/>
      <c r="E286" s="123"/>
      <c r="F286" s="97">
        <f t="shared" si="14"/>
        <v>0</v>
      </c>
      <c r="G286" s="161"/>
      <c r="H286" s="142"/>
      <c r="I286" s="130" t="e">
        <f>VLOOKUP(H286,Presupuesto!$B$11:$C$565,2,0)</f>
        <v>#N/A</v>
      </c>
      <c r="J286" s="98" t="str">
        <f t="shared" si="15"/>
        <v>Desarrollo del Sistema de Educación Superior</v>
      </c>
      <c r="K286" s="98" t="s">
        <v>401</v>
      </c>
    </row>
    <row r="287" spans="3:11">
      <c r="C287" s="141"/>
      <c r="D287" s="158"/>
      <c r="E287" s="123"/>
      <c r="F287" s="97">
        <f t="shared" si="14"/>
        <v>0</v>
      </c>
      <c r="G287" s="161"/>
      <c r="H287" s="142"/>
      <c r="I287" s="130" t="e">
        <f>VLOOKUP(H287,Presupuesto!$B$11:$C$565,2,0)</f>
        <v>#N/A</v>
      </c>
      <c r="J287" s="98" t="str">
        <f t="shared" si="15"/>
        <v>Desarrollo del Sistema de Educación Superior</v>
      </c>
      <c r="K287" s="98" t="s">
        <v>412</v>
      </c>
    </row>
    <row r="288" spans="3:11">
      <c r="C288" s="141"/>
      <c r="D288" s="158"/>
      <c r="E288" s="123"/>
      <c r="F288" s="97">
        <f t="shared" si="14"/>
        <v>0</v>
      </c>
      <c r="G288" s="161"/>
      <c r="H288" s="142"/>
      <c r="I288" s="130" t="e">
        <f>VLOOKUP(H288,Presupuesto!$B$11:$C$565,2,0)</f>
        <v>#N/A</v>
      </c>
      <c r="J288" s="98" t="str">
        <f t="shared" si="15"/>
        <v>Desarrollo del Sistema de Educación Superior</v>
      </c>
      <c r="K288" s="98" t="s">
        <v>412</v>
      </c>
    </row>
    <row r="289" spans="3:11">
      <c r="C289" s="141"/>
      <c r="D289" s="158"/>
      <c r="E289" s="123"/>
      <c r="F289" s="97">
        <f t="shared" si="14"/>
        <v>0</v>
      </c>
      <c r="G289" s="161"/>
      <c r="H289" s="142"/>
      <c r="I289" s="130" t="e">
        <f>VLOOKUP(H289,Presupuesto!$B$11:$C$565,2,0)</f>
        <v>#N/A</v>
      </c>
      <c r="J289" s="98" t="str">
        <f t="shared" si="15"/>
        <v>Desarrollo del Sistema de Educación Superior</v>
      </c>
      <c r="K289" s="98" t="s">
        <v>412</v>
      </c>
    </row>
    <row r="290" spans="3:11">
      <c r="C290" s="141"/>
      <c r="D290" s="158"/>
      <c r="E290" s="123"/>
      <c r="F290" s="97">
        <f t="shared" si="14"/>
        <v>0</v>
      </c>
      <c r="G290" s="161"/>
      <c r="H290" s="142"/>
      <c r="I290" s="130" t="e">
        <f>VLOOKUP(H290,Presupuesto!$B$11:$C$565,2,0)</f>
        <v>#N/A</v>
      </c>
      <c r="J290" s="98" t="str">
        <f t="shared" si="15"/>
        <v>Desarrollo del Sistema de Educación Superior</v>
      </c>
      <c r="K290" s="98" t="s">
        <v>412</v>
      </c>
    </row>
    <row r="291" spans="3:11">
      <c r="C291" s="141"/>
      <c r="D291" s="158"/>
      <c r="E291" s="123"/>
      <c r="F291" s="97">
        <f t="shared" si="14"/>
        <v>0</v>
      </c>
      <c r="G291" s="161"/>
      <c r="H291" s="142"/>
      <c r="I291" s="130" t="e">
        <f>VLOOKUP(H291,Presupuesto!$B$11:$C$565,2,0)</f>
        <v>#N/A</v>
      </c>
      <c r="J291" s="98" t="str">
        <f t="shared" si="15"/>
        <v>Desarrollo del Sistema de Educación Superior</v>
      </c>
      <c r="K291" s="98" t="s">
        <v>412</v>
      </c>
    </row>
    <row r="292" spans="3:11">
      <c r="C292" s="141"/>
      <c r="D292" s="158"/>
      <c r="E292" s="123"/>
      <c r="F292" s="97">
        <f t="shared" si="14"/>
        <v>0</v>
      </c>
      <c r="G292" s="161"/>
      <c r="H292" s="142"/>
      <c r="I292" s="130" t="e">
        <f>VLOOKUP(H292,Presupuesto!$B$11:$C$565,2,0)</f>
        <v>#N/A</v>
      </c>
      <c r="J292" s="98" t="str">
        <f t="shared" si="15"/>
        <v>Desarrollo del Sistema de Educación Superior</v>
      </c>
      <c r="K292" s="98" t="s">
        <v>412</v>
      </c>
    </row>
    <row r="293" spans="3:11">
      <c r="C293" s="141"/>
      <c r="D293" s="158"/>
      <c r="E293" s="123"/>
      <c r="F293" s="97">
        <f t="shared" si="14"/>
        <v>0</v>
      </c>
      <c r="G293" s="161"/>
      <c r="H293" s="142"/>
      <c r="I293" s="130" t="e">
        <f>VLOOKUP(H293,Presupuesto!$B$11:$C$565,2,0)</f>
        <v>#N/A</v>
      </c>
      <c r="J293" s="98" t="str">
        <f t="shared" si="15"/>
        <v>Desarrollo del Sistema de Educación Superior</v>
      </c>
      <c r="K293" s="98" t="s">
        <v>412</v>
      </c>
    </row>
    <row r="294" spans="3:11">
      <c r="C294" s="141"/>
      <c r="D294" s="158"/>
      <c r="E294" s="123"/>
      <c r="F294" s="97">
        <f t="shared" si="14"/>
        <v>0</v>
      </c>
      <c r="G294" s="161"/>
      <c r="H294" s="142"/>
      <c r="I294" s="130" t="e">
        <f>VLOOKUP(H294,Presupuesto!$B$11:$C$565,2,0)</f>
        <v>#N/A</v>
      </c>
      <c r="J294" s="98" t="str">
        <f t="shared" si="15"/>
        <v>Desarrollo del Sistema de Educación Superior</v>
      </c>
      <c r="K294" s="98" t="s">
        <v>412</v>
      </c>
    </row>
    <row r="295" spans="3:11">
      <c r="C295" s="141"/>
      <c r="D295" s="158"/>
      <c r="E295" s="123"/>
      <c r="F295" s="97">
        <f t="shared" si="14"/>
        <v>0</v>
      </c>
      <c r="G295" s="161"/>
      <c r="H295" s="142"/>
      <c r="I295" s="130" t="e">
        <f>VLOOKUP(H295,Presupuesto!$B$11:$C$565,2,0)</f>
        <v>#N/A</v>
      </c>
      <c r="J295" s="98" t="str">
        <f t="shared" si="15"/>
        <v>Desarrollo del Sistema de Educación Superior</v>
      </c>
      <c r="K295" s="98" t="s">
        <v>412</v>
      </c>
    </row>
    <row r="296" spans="3:11">
      <c r="C296" s="141"/>
      <c r="D296" s="158"/>
      <c r="E296" s="123"/>
      <c r="F296" s="97">
        <f t="shared" si="14"/>
        <v>0</v>
      </c>
      <c r="G296" s="161"/>
      <c r="H296" s="142"/>
      <c r="I296" s="130" t="e">
        <f>VLOOKUP(H296,Presupuesto!$B$11:$C$565,2,0)</f>
        <v>#N/A</v>
      </c>
      <c r="J296" s="98" t="str">
        <f t="shared" si="15"/>
        <v>Desarrollo del Sistema de Educación Superior</v>
      </c>
      <c r="K296" s="98" t="s">
        <v>412</v>
      </c>
    </row>
    <row r="297" spans="3:11">
      <c r="C297" s="141"/>
      <c r="D297" s="158"/>
      <c r="E297" s="123"/>
      <c r="F297" s="97">
        <f t="shared" si="14"/>
        <v>0</v>
      </c>
      <c r="G297" s="161"/>
      <c r="H297" s="142"/>
      <c r="I297" s="130" t="e">
        <f>VLOOKUP(H297,Presupuesto!$B$11:$C$565,2,0)</f>
        <v>#N/A</v>
      </c>
      <c r="J297" s="98" t="str">
        <f t="shared" si="15"/>
        <v>Desarrollo del Sistema de Educación Superior</v>
      </c>
      <c r="K297" s="98" t="s">
        <v>412</v>
      </c>
    </row>
    <row r="298" spans="3:11">
      <c r="C298" s="141"/>
      <c r="D298" s="158"/>
      <c r="E298" s="123"/>
      <c r="F298" s="97">
        <f t="shared" si="14"/>
        <v>0</v>
      </c>
      <c r="G298" s="161"/>
      <c r="H298" s="142"/>
      <c r="I298" s="130" t="e">
        <f>VLOOKUP(H298,Presupuesto!$B$11:$C$565,2,0)</f>
        <v>#N/A</v>
      </c>
      <c r="J298" s="98" t="str">
        <f t="shared" si="15"/>
        <v>Desarrollo del Sistema de Educación Superior</v>
      </c>
      <c r="K298" s="98" t="s">
        <v>412</v>
      </c>
    </row>
    <row r="299" spans="3:11">
      <c r="C299" s="141"/>
      <c r="D299" s="158"/>
      <c r="E299" s="123"/>
      <c r="F299" s="97">
        <f t="shared" si="14"/>
        <v>0</v>
      </c>
      <c r="G299" s="161"/>
      <c r="H299" s="142"/>
      <c r="I299" s="130" t="e">
        <f>VLOOKUP(H299,Presupuesto!$B$11:$C$565,2,0)</f>
        <v>#N/A</v>
      </c>
      <c r="J299" s="98" t="str">
        <f t="shared" si="15"/>
        <v>Desarrollo del Sistema de Educación Superior</v>
      </c>
      <c r="K299" s="98" t="s">
        <v>412</v>
      </c>
    </row>
    <row r="300" spans="3:11">
      <c r="C300" s="141"/>
      <c r="D300" s="158"/>
      <c r="E300" s="123"/>
      <c r="F300" s="97">
        <f t="shared" si="14"/>
        <v>0</v>
      </c>
      <c r="G300" s="161"/>
      <c r="H300" s="142"/>
      <c r="I300" s="130" t="e">
        <f>VLOOKUP(H300,Presupuesto!$B$11:$C$565,2,0)</f>
        <v>#N/A</v>
      </c>
      <c r="J300" s="98" t="str">
        <f t="shared" si="15"/>
        <v>Desarrollo del Sistema de Educación Superior</v>
      </c>
      <c r="K300" s="98" t="s">
        <v>412</v>
      </c>
    </row>
    <row r="301" spans="3:11">
      <c r="C301" s="141"/>
      <c r="D301" s="158"/>
      <c r="E301" s="123"/>
      <c r="F301" s="97">
        <f t="shared" si="14"/>
        <v>0</v>
      </c>
      <c r="G301" s="161"/>
      <c r="H301" s="142"/>
      <c r="I301" s="130" t="e">
        <f>VLOOKUP(H301,Presupuesto!$B$11:$C$565,2,0)</f>
        <v>#N/A</v>
      </c>
      <c r="J301" s="98" t="str">
        <f t="shared" si="15"/>
        <v>Desarrollo del Sistema de Educación Superior</v>
      </c>
      <c r="K301" s="98" t="s">
        <v>412</v>
      </c>
    </row>
    <row r="302" spans="3:11">
      <c r="C302" s="141"/>
      <c r="D302" s="158"/>
      <c r="E302" s="123"/>
      <c r="F302" s="97">
        <f t="shared" si="14"/>
        <v>0</v>
      </c>
      <c r="G302" s="161"/>
      <c r="H302" s="142"/>
      <c r="I302" s="130" t="e">
        <f>VLOOKUP(H302,Presupuesto!$B$11:$C$565,2,0)</f>
        <v>#N/A</v>
      </c>
      <c r="J302" s="98" t="str">
        <f t="shared" si="15"/>
        <v>Desarrollo del Sistema de Educación Superior</v>
      </c>
      <c r="K302" s="98" t="s">
        <v>412</v>
      </c>
    </row>
    <row r="303" spans="3:11">
      <c r="C303" s="143"/>
      <c r="D303" s="151"/>
      <c r="E303" s="118"/>
      <c r="F303" s="97">
        <f t="shared" si="14"/>
        <v>0</v>
      </c>
      <c r="G303" s="161"/>
      <c r="H303" s="144"/>
      <c r="I303" s="130" t="e">
        <f>VLOOKUP(H303,Presupuesto!$B$11:$C$565,2,0)</f>
        <v>#N/A</v>
      </c>
      <c r="J303" s="98" t="str">
        <f t="shared" si="15"/>
        <v>Desarrollo del Sistema de Educación Superior</v>
      </c>
      <c r="K303" s="98" t="s">
        <v>412</v>
      </c>
    </row>
    <row r="304" spans="3:11">
      <c r="C304" s="143"/>
      <c r="D304" s="151"/>
      <c r="E304" s="118"/>
      <c r="F304" s="97">
        <f t="shared" si="14"/>
        <v>0</v>
      </c>
      <c r="G304" s="161"/>
      <c r="H304" s="144"/>
      <c r="I304" s="130" t="e">
        <f>VLOOKUP(H304,Presupuesto!$B$11:$C$565,2,0)</f>
        <v>#N/A</v>
      </c>
      <c r="J304" s="98" t="str">
        <f t="shared" si="15"/>
        <v>Desarrollo del Sistema de Educación Superior</v>
      </c>
      <c r="K304" s="98" t="s">
        <v>412</v>
      </c>
    </row>
    <row r="305" spans="3:11">
      <c r="C305" s="143"/>
      <c r="D305" s="151"/>
      <c r="E305" s="118"/>
      <c r="F305" s="97">
        <f t="shared" si="14"/>
        <v>0</v>
      </c>
      <c r="G305" s="161"/>
      <c r="H305" s="144"/>
      <c r="I305" s="130" t="e">
        <f>VLOOKUP(H305,Presupuesto!$B$11:$C$565,2,0)</f>
        <v>#N/A</v>
      </c>
      <c r="J305" s="98" t="str">
        <f t="shared" si="15"/>
        <v>Desarrollo del Sistema de Educación Superior</v>
      </c>
      <c r="K305" s="98" t="s">
        <v>412</v>
      </c>
    </row>
    <row r="306" spans="3:11">
      <c r="C306" s="143"/>
      <c r="D306" s="151"/>
      <c r="E306" s="118"/>
      <c r="F306" s="97">
        <f t="shared" si="14"/>
        <v>0</v>
      </c>
      <c r="G306" s="161"/>
      <c r="H306" s="144"/>
      <c r="I306" s="130" t="e">
        <f>VLOOKUP(H306,Presupuesto!$B$11:$C$565,2,0)</f>
        <v>#N/A</v>
      </c>
      <c r="J306" s="98" t="str">
        <f t="shared" si="15"/>
        <v>Desarrollo del Sistema de Educación Superior</v>
      </c>
      <c r="K306" s="98" t="s">
        <v>412</v>
      </c>
    </row>
    <row r="307" spans="3:11">
      <c r="C307" s="143"/>
      <c r="D307" s="151"/>
      <c r="E307" s="118"/>
      <c r="F307" s="97">
        <f t="shared" si="14"/>
        <v>0</v>
      </c>
      <c r="G307" s="161"/>
      <c r="H307" s="144"/>
      <c r="I307" s="130" t="e">
        <f>VLOOKUP(H307,Presupuesto!$B$11:$C$565,2,0)</f>
        <v>#N/A</v>
      </c>
      <c r="J307" s="98" t="str">
        <f t="shared" si="15"/>
        <v>Desarrollo del Sistema de Educación Superior</v>
      </c>
      <c r="K307" s="98" t="s">
        <v>412</v>
      </c>
    </row>
    <row r="308" spans="3:11">
      <c r="C308" s="143"/>
      <c r="D308" s="151"/>
      <c r="E308" s="118"/>
      <c r="F308" s="97">
        <f t="shared" si="14"/>
        <v>0</v>
      </c>
      <c r="G308" s="161"/>
      <c r="H308" s="144"/>
      <c r="I308" s="130" t="e">
        <f>VLOOKUP(H308,Presupuesto!$B$11:$C$565,2,0)</f>
        <v>#N/A</v>
      </c>
      <c r="J308" s="98" t="str">
        <f t="shared" si="15"/>
        <v>Desarrollo del Sistema de Educación Superior</v>
      </c>
      <c r="K308" s="98" t="s">
        <v>412</v>
      </c>
    </row>
    <row r="309" spans="3:11">
      <c r="C309" s="143"/>
      <c r="D309" s="151"/>
      <c r="E309" s="118"/>
      <c r="F309" s="97">
        <f t="shared" si="14"/>
        <v>0</v>
      </c>
      <c r="G309" s="161"/>
      <c r="H309" s="144"/>
      <c r="I309" s="130" t="e">
        <f>VLOOKUP(H309,Presupuesto!$B$11:$C$565,2,0)</f>
        <v>#N/A</v>
      </c>
      <c r="J309" s="98" t="str">
        <f t="shared" si="15"/>
        <v>Desarrollo del Sistema de Educación Superior</v>
      </c>
      <c r="K309" s="98" t="s">
        <v>412</v>
      </c>
    </row>
    <row r="310" spans="3:11">
      <c r="C310" s="143"/>
      <c r="D310" s="151"/>
      <c r="E310" s="118"/>
      <c r="F310" s="97">
        <f t="shared" si="14"/>
        <v>0</v>
      </c>
      <c r="G310" s="161"/>
      <c r="H310" s="144"/>
      <c r="I310" s="130" t="e">
        <f>VLOOKUP(H310,Presupuesto!$B$11:$C$565,2,0)</f>
        <v>#N/A</v>
      </c>
      <c r="J310" s="98" t="str">
        <f t="shared" si="15"/>
        <v>Desarrollo del Sistema de Educación Superior</v>
      </c>
      <c r="K310" s="98" t="s">
        <v>412</v>
      </c>
    </row>
    <row r="311" spans="3:11">
      <c r="C311" s="145"/>
      <c r="D311" s="151"/>
      <c r="E311" s="118"/>
      <c r="F311" s="97">
        <f t="shared" si="14"/>
        <v>0</v>
      </c>
      <c r="G311" s="161"/>
      <c r="H311" s="146"/>
      <c r="I311" s="130" t="e">
        <f>VLOOKUP(H311,Presupuesto!$B$11:$C$565,2,0)</f>
        <v>#N/A</v>
      </c>
      <c r="J311" s="98" t="str">
        <f t="shared" si="15"/>
        <v>Desarrollo del Sistema de Educación Superior</v>
      </c>
      <c r="K311" s="98" t="s">
        <v>403</v>
      </c>
    </row>
    <row r="312" spans="3:11">
      <c r="C312" s="145"/>
      <c r="D312" s="151"/>
      <c r="E312" s="118"/>
      <c r="F312" s="97">
        <f t="shared" si="14"/>
        <v>0</v>
      </c>
      <c r="G312" s="161"/>
      <c r="H312" s="146"/>
      <c r="I312" s="130" t="e">
        <f>VLOOKUP(H312,Presupuesto!$B$11:$C$565,2,0)</f>
        <v>#N/A</v>
      </c>
      <c r="J312" s="98" t="str">
        <f t="shared" si="15"/>
        <v>Desarrollo del Sistema de Educación Superior</v>
      </c>
      <c r="K312" s="98" t="s">
        <v>412</v>
      </c>
    </row>
    <row r="313" spans="3:11">
      <c r="C313" s="145"/>
      <c r="D313" s="151"/>
      <c r="E313" s="118"/>
      <c r="F313" s="97">
        <f t="shared" si="14"/>
        <v>0</v>
      </c>
      <c r="G313" s="161"/>
      <c r="H313" s="146"/>
      <c r="I313" s="130" t="e">
        <f>VLOOKUP(H313,Presupuesto!$B$11:$C$565,2,0)</f>
        <v>#N/A</v>
      </c>
      <c r="J313" s="98" t="str">
        <f t="shared" si="15"/>
        <v>Desarrollo del Sistema de Educación Superior</v>
      </c>
      <c r="K313" s="98" t="s">
        <v>412</v>
      </c>
    </row>
    <row r="314" spans="3:11">
      <c r="C314" s="145"/>
      <c r="D314" s="151"/>
      <c r="E314" s="118"/>
      <c r="F314" s="97">
        <f t="shared" si="14"/>
        <v>0</v>
      </c>
      <c r="G314" s="161"/>
      <c r="H314" s="146"/>
      <c r="I314" s="130" t="e">
        <f>VLOOKUP(H314,Presupuesto!$B$11:$C$565,2,0)</f>
        <v>#N/A</v>
      </c>
      <c r="J314" s="98" t="str">
        <f t="shared" si="15"/>
        <v>Desarrollo del Sistema de Educación Superior</v>
      </c>
      <c r="K314" s="98" t="s">
        <v>412</v>
      </c>
    </row>
    <row r="315" spans="3:11" ht="15.75" thickBot="1">
      <c r="C315" s="147"/>
      <c r="D315" s="159"/>
      <c r="E315" s="103"/>
      <c r="F315" s="105">
        <f t="shared" si="14"/>
        <v>0</v>
      </c>
      <c r="G315" s="162"/>
      <c r="H315" s="148"/>
      <c r="I315" s="132" t="e">
        <f>VLOOKUP(H315,Presupuesto!$B$11:$C$565,2,0)</f>
        <v>#N/A</v>
      </c>
      <c r="J315" s="106" t="str">
        <f t="shared" si="15"/>
        <v>Desarrollo del Sistema de Educación Superior</v>
      </c>
      <c r="K315" s="124" t="s">
        <v>394</v>
      </c>
    </row>
    <row r="317" spans="3:11" ht="15.75" thickBot="1">
      <c r="F317" s="90"/>
      <c r="G317" s="89"/>
      <c r="H317" s="90"/>
      <c r="I317" s="90"/>
    </row>
    <row r="318" spans="3:11" ht="15.75" thickBot="1">
      <c r="C318" s="157" t="s">
        <v>53</v>
      </c>
      <c r="D318" s="353">
        <f>SUM(F325:F359)</f>
        <v>0</v>
      </c>
      <c r="F318" s="70"/>
      <c r="G318" s="79"/>
      <c r="H318" s="70"/>
      <c r="I318" s="70"/>
    </row>
    <row r="319" spans="3:11">
      <c r="C319" s="70"/>
      <c r="D319" s="31"/>
      <c r="E319" s="93"/>
      <c r="F319" s="93"/>
      <c r="G319" s="93"/>
      <c r="H319" s="76"/>
      <c r="I319" s="76"/>
      <c r="J319" s="76"/>
      <c r="K319" s="112"/>
    </row>
    <row r="320" spans="3:11">
      <c r="C320" s="70"/>
      <c r="D320" s="31"/>
      <c r="E320" s="93"/>
      <c r="F320" s="93"/>
      <c r="G320" s="93"/>
      <c r="H320" s="76"/>
      <c r="I320" s="76"/>
      <c r="J320" s="76"/>
      <c r="K320" s="112"/>
    </row>
    <row r="321" spans="3:11" ht="15.75">
      <c r="C321" s="202" t="s">
        <v>392</v>
      </c>
      <c r="D321" s="351"/>
      <c r="E321" s="93"/>
      <c r="F321" s="93"/>
      <c r="G321" s="93"/>
      <c r="H321" s="76"/>
      <c r="I321" s="76"/>
      <c r="J321" s="76"/>
      <c r="K321" s="112"/>
    </row>
    <row r="322" spans="3:11" ht="18.75">
      <c r="C322" s="208" t="e">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#N/A</v>
      </c>
      <c r="D322" s="31"/>
      <c r="E322" s="93"/>
      <c r="F322" s="93"/>
      <c r="G322" s="93"/>
      <c r="H322" s="76"/>
      <c r="I322" s="76"/>
      <c r="J322" s="76"/>
      <c r="K322" s="112"/>
    </row>
    <row r="323" spans="3:11" ht="15.75" thickBot="1">
      <c r="F323" s="93"/>
      <c r="G323" s="76"/>
      <c r="H323" s="76"/>
      <c r="I323" s="76"/>
    </row>
    <row r="324" spans="3:11" ht="30.75" thickBot="1">
      <c r="C324" s="129" t="s">
        <v>44</v>
      </c>
      <c r="D324" s="129" t="s">
        <v>55</v>
      </c>
      <c r="E324" s="136" t="s">
        <v>57</v>
      </c>
      <c r="F324" s="135" t="s">
        <v>27</v>
      </c>
      <c r="G324" s="133" t="s">
        <v>131</v>
      </c>
      <c r="H324" s="136" t="s">
        <v>46</v>
      </c>
      <c r="I324" s="133" t="s">
        <v>132</v>
      </c>
      <c r="J324" s="133" t="s">
        <v>410</v>
      </c>
      <c r="K324" s="133" t="s">
        <v>411</v>
      </c>
    </row>
    <row r="325" spans="3:11">
      <c r="C325" s="218" t="s">
        <v>439</v>
      </c>
      <c r="D325" s="219"/>
      <c r="E325" s="217">
        <f>HLOOKUP(C325,$AH$2:$BU$3,2,0)</f>
        <v>620</v>
      </c>
      <c r="F325" s="97">
        <f t="shared" ref="F325:F359" si="16">D325*E325</f>
        <v>0</v>
      </c>
      <c r="G325" s="161"/>
      <c r="H325" s="142"/>
      <c r="I325" s="130" t="e">
        <f>VLOOKUP(H325,Presupuesto!$B$11:$C$565,2,0)</f>
        <v>#N/A</v>
      </c>
      <c r="J325" s="216" t="s">
        <v>1462</v>
      </c>
      <c r="K325" s="98" t="s">
        <v>394</v>
      </c>
    </row>
    <row r="326" spans="3:11">
      <c r="C326" s="141"/>
      <c r="D326" s="158"/>
      <c r="E326" s="123"/>
      <c r="F326" s="97">
        <f t="shared" si="16"/>
        <v>0</v>
      </c>
      <c r="G326" s="161"/>
      <c r="H326" s="142"/>
      <c r="I326" s="130" t="e">
        <f>VLOOKUP(H326,Presupuesto!$B$11:$C$565,2,0)</f>
        <v>#N/A</v>
      </c>
      <c r="J326" s="98" t="str">
        <f>$J$325</f>
        <v>Desarrollo del Sistema de Educación Superior</v>
      </c>
      <c r="K326" s="98" t="s">
        <v>412</v>
      </c>
    </row>
    <row r="327" spans="3:11">
      <c r="C327" s="141"/>
      <c r="D327" s="158"/>
      <c r="E327" s="123"/>
      <c r="F327" s="97">
        <f t="shared" si="16"/>
        <v>0</v>
      </c>
      <c r="G327" s="161"/>
      <c r="H327" s="142"/>
      <c r="I327" s="130" t="e">
        <f>VLOOKUP(H327,Presupuesto!$B$11:$C$565,2,0)</f>
        <v>#N/A</v>
      </c>
      <c r="J327" s="98" t="str">
        <f t="shared" ref="J327:J359" si="17">$J$325</f>
        <v>Desarrollo del Sistema de Educación Superior</v>
      </c>
      <c r="K327" s="98" t="s">
        <v>412</v>
      </c>
    </row>
    <row r="328" spans="3:11">
      <c r="C328" s="141"/>
      <c r="D328" s="158"/>
      <c r="E328" s="123"/>
      <c r="F328" s="97">
        <f t="shared" si="16"/>
        <v>0</v>
      </c>
      <c r="G328" s="161"/>
      <c r="H328" s="142"/>
      <c r="I328" s="130" t="e">
        <f>VLOOKUP(H328,Presupuesto!$B$11:$C$565,2,0)</f>
        <v>#N/A</v>
      </c>
      <c r="J328" s="98" t="str">
        <f t="shared" si="17"/>
        <v>Desarrollo del Sistema de Educación Superior</v>
      </c>
      <c r="K328" s="98" t="s">
        <v>412</v>
      </c>
    </row>
    <row r="329" spans="3:11">
      <c r="C329" s="141"/>
      <c r="D329" s="158"/>
      <c r="E329" s="123"/>
      <c r="F329" s="97">
        <f t="shared" si="16"/>
        <v>0</v>
      </c>
      <c r="G329" s="161"/>
      <c r="H329" s="142"/>
      <c r="I329" s="130" t="e">
        <f>VLOOKUP(H329,Presupuesto!$B$11:$C$565,2,0)</f>
        <v>#N/A</v>
      </c>
      <c r="J329" s="98" t="str">
        <f t="shared" si="17"/>
        <v>Desarrollo del Sistema de Educación Superior</v>
      </c>
      <c r="K329" s="98" t="s">
        <v>412</v>
      </c>
    </row>
    <row r="330" spans="3:11">
      <c r="C330" s="141"/>
      <c r="D330" s="158"/>
      <c r="E330" s="123"/>
      <c r="F330" s="97">
        <f t="shared" si="16"/>
        <v>0</v>
      </c>
      <c r="G330" s="161"/>
      <c r="H330" s="142"/>
      <c r="I330" s="130" t="e">
        <f>VLOOKUP(H330,Presupuesto!$B$11:$C$565,2,0)</f>
        <v>#N/A</v>
      </c>
      <c r="J330" s="98" t="str">
        <f t="shared" si="17"/>
        <v>Desarrollo del Sistema de Educación Superior</v>
      </c>
      <c r="K330" s="98" t="s">
        <v>401</v>
      </c>
    </row>
    <row r="331" spans="3:11">
      <c r="C331" s="141"/>
      <c r="D331" s="158"/>
      <c r="E331" s="123"/>
      <c r="F331" s="97">
        <f t="shared" si="16"/>
        <v>0</v>
      </c>
      <c r="G331" s="161"/>
      <c r="H331" s="142"/>
      <c r="I331" s="130" t="e">
        <f>VLOOKUP(H331,Presupuesto!$B$11:$C$565,2,0)</f>
        <v>#N/A</v>
      </c>
      <c r="J331" s="98" t="str">
        <f t="shared" si="17"/>
        <v>Desarrollo del Sistema de Educación Superior</v>
      </c>
      <c r="K331" s="98" t="s">
        <v>412</v>
      </c>
    </row>
    <row r="332" spans="3:11">
      <c r="C332" s="141"/>
      <c r="D332" s="158"/>
      <c r="E332" s="123"/>
      <c r="F332" s="97">
        <f t="shared" si="16"/>
        <v>0</v>
      </c>
      <c r="G332" s="161"/>
      <c r="H332" s="142"/>
      <c r="I332" s="130" t="e">
        <f>VLOOKUP(H332,Presupuesto!$B$11:$C$565,2,0)</f>
        <v>#N/A</v>
      </c>
      <c r="J332" s="98" t="str">
        <f t="shared" si="17"/>
        <v>Desarrollo del Sistema de Educación Superior</v>
      </c>
      <c r="K332" s="98" t="s">
        <v>412</v>
      </c>
    </row>
    <row r="333" spans="3:11">
      <c r="C333" s="141"/>
      <c r="D333" s="158"/>
      <c r="E333" s="123"/>
      <c r="F333" s="97">
        <f t="shared" si="16"/>
        <v>0</v>
      </c>
      <c r="G333" s="161"/>
      <c r="H333" s="142"/>
      <c r="I333" s="130" t="e">
        <f>VLOOKUP(H333,Presupuesto!$B$11:$C$565,2,0)</f>
        <v>#N/A</v>
      </c>
      <c r="J333" s="98" t="str">
        <f t="shared" si="17"/>
        <v>Desarrollo del Sistema de Educación Superior</v>
      </c>
      <c r="K333" s="98" t="s">
        <v>412</v>
      </c>
    </row>
    <row r="334" spans="3:11">
      <c r="C334" s="141"/>
      <c r="D334" s="158"/>
      <c r="E334" s="123"/>
      <c r="F334" s="97">
        <f t="shared" si="16"/>
        <v>0</v>
      </c>
      <c r="G334" s="161"/>
      <c r="H334" s="142"/>
      <c r="I334" s="130" t="e">
        <f>VLOOKUP(H334,Presupuesto!$B$11:$C$565,2,0)</f>
        <v>#N/A</v>
      </c>
      <c r="J334" s="98" t="str">
        <f t="shared" si="17"/>
        <v>Desarrollo del Sistema de Educación Superior</v>
      </c>
      <c r="K334" s="98" t="s">
        <v>412</v>
      </c>
    </row>
    <row r="335" spans="3:11">
      <c r="C335" s="141"/>
      <c r="D335" s="158"/>
      <c r="E335" s="123"/>
      <c r="F335" s="97">
        <f t="shared" si="16"/>
        <v>0</v>
      </c>
      <c r="G335" s="161"/>
      <c r="H335" s="142"/>
      <c r="I335" s="130" t="e">
        <f>VLOOKUP(H335,Presupuesto!$B$11:$C$565,2,0)</f>
        <v>#N/A</v>
      </c>
      <c r="J335" s="98" t="str">
        <f t="shared" si="17"/>
        <v>Desarrollo del Sistema de Educación Superior</v>
      </c>
      <c r="K335" s="98" t="s">
        <v>412</v>
      </c>
    </row>
    <row r="336" spans="3:11">
      <c r="C336" s="141"/>
      <c r="D336" s="158"/>
      <c r="E336" s="123"/>
      <c r="F336" s="97">
        <f t="shared" si="16"/>
        <v>0</v>
      </c>
      <c r="G336" s="161"/>
      <c r="H336" s="142"/>
      <c r="I336" s="130" t="e">
        <f>VLOOKUP(H336,Presupuesto!$B$11:$C$565,2,0)</f>
        <v>#N/A</v>
      </c>
      <c r="J336" s="98" t="str">
        <f t="shared" si="17"/>
        <v>Desarrollo del Sistema de Educación Superior</v>
      </c>
      <c r="K336" s="98" t="s">
        <v>412</v>
      </c>
    </row>
    <row r="337" spans="3:11">
      <c r="C337" s="141"/>
      <c r="D337" s="158"/>
      <c r="E337" s="123"/>
      <c r="F337" s="97">
        <f t="shared" si="16"/>
        <v>0</v>
      </c>
      <c r="G337" s="161"/>
      <c r="H337" s="142"/>
      <c r="I337" s="130" t="e">
        <f>VLOOKUP(H337,Presupuesto!$B$11:$C$565,2,0)</f>
        <v>#N/A</v>
      </c>
      <c r="J337" s="98" t="str">
        <f t="shared" si="17"/>
        <v>Desarrollo del Sistema de Educación Superior</v>
      </c>
      <c r="K337" s="98" t="s">
        <v>412</v>
      </c>
    </row>
    <row r="338" spans="3:11">
      <c r="C338" s="141"/>
      <c r="D338" s="158"/>
      <c r="E338" s="123"/>
      <c r="F338" s="97">
        <f t="shared" si="16"/>
        <v>0</v>
      </c>
      <c r="G338" s="161"/>
      <c r="H338" s="142"/>
      <c r="I338" s="130" t="e">
        <f>VLOOKUP(H338,Presupuesto!$B$11:$C$565,2,0)</f>
        <v>#N/A</v>
      </c>
      <c r="J338" s="98" t="str">
        <f t="shared" si="17"/>
        <v>Desarrollo del Sistema de Educación Superior</v>
      </c>
      <c r="K338" s="98" t="s">
        <v>412</v>
      </c>
    </row>
    <row r="339" spans="3:11">
      <c r="C339" s="141"/>
      <c r="D339" s="158"/>
      <c r="E339" s="123"/>
      <c r="F339" s="97">
        <f t="shared" si="16"/>
        <v>0</v>
      </c>
      <c r="G339" s="161"/>
      <c r="H339" s="142"/>
      <c r="I339" s="130" t="e">
        <f>VLOOKUP(H339,Presupuesto!$B$11:$C$565,2,0)</f>
        <v>#N/A</v>
      </c>
      <c r="J339" s="98" t="str">
        <f t="shared" si="17"/>
        <v>Desarrollo del Sistema de Educación Superior</v>
      </c>
      <c r="K339" s="98" t="s">
        <v>412</v>
      </c>
    </row>
    <row r="340" spans="3:11">
      <c r="C340" s="141"/>
      <c r="D340" s="158"/>
      <c r="E340" s="123"/>
      <c r="F340" s="97">
        <f t="shared" si="16"/>
        <v>0</v>
      </c>
      <c r="G340" s="161"/>
      <c r="H340" s="142"/>
      <c r="I340" s="130" t="e">
        <f>VLOOKUP(H340,Presupuesto!$B$11:$C$565,2,0)</f>
        <v>#N/A</v>
      </c>
      <c r="J340" s="98" t="str">
        <f t="shared" si="17"/>
        <v>Desarrollo del Sistema de Educación Superior</v>
      </c>
      <c r="K340" s="98" t="s">
        <v>412</v>
      </c>
    </row>
    <row r="341" spans="3:11">
      <c r="C341" s="141"/>
      <c r="D341" s="158"/>
      <c r="E341" s="123"/>
      <c r="F341" s="97">
        <f t="shared" si="16"/>
        <v>0</v>
      </c>
      <c r="G341" s="161"/>
      <c r="H341" s="142"/>
      <c r="I341" s="130" t="e">
        <f>VLOOKUP(H341,Presupuesto!$B$11:$C$565,2,0)</f>
        <v>#N/A</v>
      </c>
      <c r="J341" s="98" t="str">
        <f t="shared" si="17"/>
        <v>Desarrollo del Sistema de Educación Superior</v>
      </c>
      <c r="K341" s="98" t="s">
        <v>412</v>
      </c>
    </row>
    <row r="342" spans="3:11">
      <c r="C342" s="141"/>
      <c r="D342" s="158"/>
      <c r="E342" s="123"/>
      <c r="F342" s="97">
        <f t="shared" si="16"/>
        <v>0</v>
      </c>
      <c r="G342" s="161"/>
      <c r="H342" s="142"/>
      <c r="I342" s="130" t="e">
        <f>VLOOKUP(H342,Presupuesto!$B$11:$C$565,2,0)</f>
        <v>#N/A</v>
      </c>
      <c r="J342" s="98" t="str">
        <f t="shared" si="17"/>
        <v>Desarrollo del Sistema de Educación Superior</v>
      </c>
      <c r="K342" s="98" t="s">
        <v>412</v>
      </c>
    </row>
    <row r="343" spans="3:11">
      <c r="C343" s="141"/>
      <c r="D343" s="158"/>
      <c r="E343" s="123"/>
      <c r="F343" s="97">
        <f t="shared" si="16"/>
        <v>0</v>
      </c>
      <c r="G343" s="161"/>
      <c r="H343" s="142"/>
      <c r="I343" s="130" t="e">
        <f>VLOOKUP(H343,Presupuesto!$B$11:$C$565,2,0)</f>
        <v>#N/A</v>
      </c>
      <c r="J343" s="98" t="str">
        <f t="shared" si="17"/>
        <v>Desarrollo del Sistema de Educación Superior</v>
      </c>
      <c r="K343" s="98" t="s">
        <v>412</v>
      </c>
    </row>
    <row r="344" spans="3:11">
      <c r="C344" s="141"/>
      <c r="D344" s="158"/>
      <c r="E344" s="123"/>
      <c r="F344" s="97">
        <f t="shared" si="16"/>
        <v>0</v>
      </c>
      <c r="G344" s="161"/>
      <c r="H344" s="142"/>
      <c r="I344" s="130" t="e">
        <f>VLOOKUP(H344,Presupuesto!$B$11:$C$565,2,0)</f>
        <v>#N/A</v>
      </c>
      <c r="J344" s="98" t="str">
        <f t="shared" si="17"/>
        <v>Desarrollo del Sistema de Educación Superior</v>
      </c>
      <c r="K344" s="98" t="s">
        <v>412</v>
      </c>
    </row>
    <row r="345" spans="3:11">
      <c r="C345" s="141"/>
      <c r="D345" s="158"/>
      <c r="E345" s="123"/>
      <c r="F345" s="97">
        <f t="shared" si="16"/>
        <v>0</v>
      </c>
      <c r="G345" s="161"/>
      <c r="H345" s="142"/>
      <c r="I345" s="130" t="e">
        <f>VLOOKUP(H345,Presupuesto!$B$11:$C$565,2,0)</f>
        <v>#N/A</v>
      </c>
      <c r="J345" s="98" t="str">
        <f t="shared" si="17"/>
        <v>Desarrollo del Sistema de Educación Superior</v>
      </c>
      <c r="K345" s="98" t="s">
        <v>412</v>
      </c>
    </row>
    <row r="346" spans="3:11">
      <c r="C346" s="141"/>
      <c r="D346" s="158"/>
      <c r="E346" s="123"/>
      <c r="F346" s="97">
        <f t="shared" si="16"/>
        <v>0</v>
      </c>
      <c r="G346" s="161"/>
      <c r="H346" s="142"/>
      <c r="I346" s="130" t="e">
        <f>VLOOKUP(H346,Presupuesto!$B$11:$C$565,2,0)</f>
        <v>#N/A</v>
      </c>
      <c r="J346" s="98" t="str">
        <f t="shared" si="17"/>
        <v>Desarrollo del Sistema de Educación Superior</v>
      </c>
      <c r="K346" s="98" t="s">
        <v>412</v>
      </c>
    </row>
    <row r="347" spans="3:11">
      <c r="C347" s="143"/>
      <c r="D347" s="151"/>
      <c r="E347" s="118"/>
      <c r="F347" s="97">
        <f t="shared" si="16"/>
        <v>0</v>
      </c>
      <c r="G347" s="161"/>
      <c r="H347" s="144"/>
      <c r="I347" s="130" t="e">
        <f>VLOOKUP(H347,Presupuesto!$B$11:$C$565,2,0)</f>
        <v>#N/A</v>
      </c>
      <c r="J347" s="98" t="str">
        <f t="shared" si="17"/>
        <v>Desarrollo del Sistema de Educación Superior</v>
      </c>
      <c r="K347" s="98" t="s">
        <v>412</v>
      </c>
    </row>
    <row r="348" spans="3:11">
      <c r="C348" s="143"/>
      <c r="D348" s="151"/>
      <c r="E348" s="118"/>
      <c r="F348" s="97">
        <f t="shared" si="16"/>
        <v>0</v>
      </c>
      <c r="G348" s="161"/>
      <c r="H348" s="144"/>
      <c r="I348" s="130" t="e">
        <f>VLOOKUP(H348,Presupuesto!$B$11:$C$565,2,0)</f>
        <v>#N/A</v>
      </c>
      <c r="J348" s="98" t="str">
        <f t="shared" si="17"/>
        <v>Desarrollo del Sistema de Educación Superior</v>
      </c>
      <c r="K348" s="98" t="s">
        <v>412</v>
      </c>
    </row>
    <row r="349" spans="3:11">
      <c r="C349" s="143"/>
      <c r="D349" s="151"/>
      <c r="E349" s="118"/>
      <c r="F349" s="97">
        <f t="shared" si="16"/>
        <v>0</v>
      </c>
      <c r="G349" s="161"/>
      <c r="H349" s="144"/>
      <c r="I349" s="130" t="e">
        <f>VLOOKUP(H349,Presupuesto!$B$11:$C$565,2,0)</f>
        <v>#N/A</v>
      </c>
      <c r="J349" s="98" t="str">
        <f t="shared" si="17"/>
        <v>Desarrollo del Sistema de Educación Superior</v>
      </c>
      <c r="K349" s="98" t="s">
        <v>412</v>
      </c>
    </row>
    <row r="350" spans="3:11">
      <c r="C350" s="143"/>
      <c r="D350" s="151"/>
      <c r="E350" s="118"/>
      <c r="F350" s="97">
        <f t="shared" si="16"/>
        <v>0</v>
      </c>
      <c r="G350" s="161"/>
      <c r="H350" s="144"/>
      <c r="I350" s="130" t="e">
        <f>VLOOKUP(H350,Presupuesto!$B$11:$C$565,2,0)</f>
        <v>#N/A</v>
      </c>
      <c r="J350" s="98" t="str">
        <f t="shared" si="17"/>
        <v>Desarrollo del Sistema de Educación Superior</v>
      </c>
      <c r="K350" s="98" t="s">
        <v>412</v>
      </c>
    </row>
    <row r="351" spans="3:11">
      <c r="C351" s="143"/>
      <c r="D351" s="151"/>
      <c r="E351" s="118"/>
      <c r="F351" s="97">
        <f t="shared" si="16"/>
        <v>0</v>
      </c>
      <c r="G351" s="161"/>
      <c r="H351" s="144"/>
      <c r="I351" s="130" t="e">
        <f>VLOOKUP(H351,Presupuesto!$B$11:$C$565,2,0)</f>
        <v>#N/A</v>
      </c>
      <c r="J351" s="98" t="str">
        <f t="shared" si="17"/>
        <v>Desarrollo del Sistema de Educación Superior</v>
      </c>
      <c r="K351" s="98" t="s">
        <v>412</v>
      </c>
    </row>
    <row r="352" spans="3:11">
      <c r="C352" s="143"/>
      <c r="D352" s="151"/>
      <c r="E352" s="118"/>
      <c r="F352" s="97">
        <f t="shared" si="16"/>
        <v>0</v>
      </c>
      <c r="G352" s="161"/>
      <c r="H352" s="144"/>
      <c r="I352" s="130" t="e">
        <f>VLOOKUP(H352,Presupuesto!$B$11:$C$565,2,0)</f>
        <v>#N/A</v>
      </c>
      <c r="J352" s="98" t="str">
        <f t="shared" si="17"/>
        <v>Desarrollo del Sistema de Educación Superior</v>
      </c>
      <c r="K352" s="98" t="s">
        <v>412</v>
      </c>
    </row>
    <row r="353" spans="3:11">
      <c r="C353" s="143"/>
      <c r="D353" s="151"/>
      <c r="E353" s="118"/>
      <c r="F353" s="97">
        <f t="shared" si="16"/>
        <v>0</v>
      </c>
      <c r="G353" s="161"/>
      <c r="H353" s="144"/>
      <c r="I353" s="130" t="e">
        <f>VLOOKUP(H353,Presupuesto!$B$11:$C$565,2,0)</f>
        <v>#N/A</v>
      </c>
      <c r="J353" s="98" t="str">
        <f t="shared" si="17"/>
        <v>Desarrollo del Sistema de Educación Superior</v>
      </c>
      <c r="K353" s="98" t="s">
        <v>412</v>
      </c>
    </row>
    <row r="354" spans="3:11">
      <c r="C354" s="143"/>
      <c r="D354" s="151"/>
      <c r="E354" s="118"/>
      <c r="F354" s="97">
        <f t="shared" si="16"/>
        <v>0</v>
      </c>
      <c r="G354" s="161"/>
      <c r="H354" s="144"/>
      <c r="I354" s="130" t="e">
        <f>VLOOKUP(H354,Presupuesto!$B$11:$C$565,2,0)</f>
        <v>#N/A</v>
      </c>
      <c r="J354" s="98" t="str">
        <f t="shared" si="17"/>
        <v>Desarrollo del Sistema de Educación Superior</v>
      </c>
      <c r="K354" s="98" t="s">
        <v>412</v>
      </c>
    </row>
    <row r="355" spans="3:11">
      <c r="C355" s="145"/>
      <c r="D355" s="151"/>
      <c r="E355" s="118"/>
      <c r="F355" s="97">
        <f t="shared" si="16"/>
        <v>0</v>
      </c>
      <c r="G355" s="161"/>
      <c r="H355" s="146"/>
      <c r="I355" s="130" t="e">
        <f>VLOOKUP(H355,Presupuesto!$B$11:$C$565,2,0)</f>
        <v>#N/A</v>
      </c>
      <c r="J355" s="98" t="str">
        <f t="shared" si="17"/>
        <v>Desarrollo del Sistema de Educación Superior</v>
      </c>
      <c r="K355" s="98" t="s">
        <v>403</v>
      </c>
    </row>
    <row r="356" spans="3:11">
      <c r="C356" s="145"/>
      <c r="D356" s="151"/>
      <c r="E356" s="118"/>
      <c r="F356" s="97">
        <f t="shared" si="16"/>
        <v>0</v>
      </c>
      <c r="G356" s="161"/>
      <c r="H356" s="146"/>
      <c r="I356" s="130" t="e">
        <f>VLOOKUP(H356,Presupuesto!$B$11:$C$565,2,0)</f>
        <v>#N/A</v>
      </c>
      <c r="J356" s="98" t="str">
        <f t="shared" si="17"/>
        <v>Desarrollo del Sistema de Educación Superior</v>
      </c>
      <c r="K356" s="98" t="s">
        <v>412</v>
      </c>
    </row>
    <row r="357" spans="3:11">
      <c r="C357" s="145"/>
      <c r="D357" s="151"/>
      <c r="E357" s="118"/>
      <c r="F357" s="97">
        <f t="shared" si="16"/>
        <v>0</v>
      </c>
      <c r="G357" s="161"/>
      <c r="H357" s="146"/>
      <c r="I357" s="130" t="e">
        <f>VLOOKUP(H357,Presupuesto!$B$11:$C$565,2,0)</f>
        <v>#N/A</v>
      </c>
      <c r="J357" s="98" t="str">
        <f t="shared" si="17"/>
        <v>Desarrollo del Sistema de Educación Superior</v>
      </c>
      <c r="K357" s="98" t="s">
        <v>412</v>
      </c>
    </row>
    <row r="358" spans="3:11">
      <c r="C358" s="145"/>
      <c r="D358" s="151"/>
      <c r="E358" s="118"/>
      <c r="F358" s="97">
        <f t="shared" si="16"/>
        <v>0</v>
      </c>
      <c r="G358" s="161"/>
      <c r="H358" s="146"/>
      <c r="I358" s="130" t="e">
        <f>VLOOKUP(H358,Presupuesto!$B$11:$C$565,2,0)</f>
        <v>#N/A</v>
      </c>
      <c r="J358" s="98" t="str">
        <f t="shared" si="17"/>
        <v>Desarrollo del Sistema de Educación Superior</v>
      </c>
      <c r="K358" s="98" t="s">
        <v>412</v>
      </c>
    </row>
    <row r="359" spans="3:11" ht="15.75" thickBot="1">
      <c r="C359" s="147"/>
      <c r="D359" s="159"/>
      <c r="E359" s="103"/>
      <c r="F359" s="105">
        <f t="shared" si="16"/>
        <v>0</v>
      </c>
      <c r="G359" s="162"/>
      <c r="H359" s="148"/>
      <c r="I359" s="132" t="e">
        <f>VLOOKUP(H359,Presupuesto!$B$11:$C$565,2,0)</f>
        <v>#N/A</v>
      </c>
      <c r="J359" s="106" t="str">
        <f t="shared" si="17"/>
        <v>Desarrollo del Sistema de Educación Superior</v>
      </c>
      <c r="K359" s="124" t="s">
        <v>394</v>
      </c>
    </row>
    <row r="362" spans="3:11" ht="15.75" thickBot="1"/>
    <row r="363" spans="3:11" ht="15.75" thickBot="1">
      <c r="C363" s="157" t="s">
        <v>53</v>
      </c>
      <c r="D363" s="353">
        <f>SUM(F370:F404)</f>
        <v>0</v>
      </c>
      <c r="F363" s="70"/>
      <c r="G363" s="79"/>
      <c r="H363" s="70"/>
      <c r="I363" s="70"/>
    </row>
    <row r="364" spans="3:11">
      <c r="C364" s="70"/>
      <c r="D364" s="31"/>
      <c r="E364" s="93"/>
      <c r="F364" s="93"/>
      <c r="G364" s="93"/>
      <c r="H364" s="76"/>
      <c r="I364" s="76"/>
      <c r="J364" s="76"/>
      <c r="K364" s="112"/>
    </row>
    <row r="365" spans="3:11">
      <c r="C365" s="70"/>
      <c r="D365" s="31"/>
      <c r="E365" s="93"/>
      <c r="F365" s="93"/>
      <c r="G365" s="93"/>
      <c r="H365" s="76"/>
      <c r="I365" s="76"/>
      <c r="J365" s="76"/>
      <c r="K365" s="112"/>
    </row>
    <row r="366" spans="3:11" ht="15.75">
      <c r="C366" s="202" t="s">
        <v>392</v>
      </c>
      <c r="D366" s="351"/>
      <c r="E366" s="93"/>
      <c r="F366" s="93"/>
      <c r="G366" s="93"/>
      <c r="H366" s="76"/>
      <c r="I366" s="76"/>
      <c r="J366" s="76"/>
      <c r="K366" s="112"/>
    </row>
    <row r="367" spans="3:11" ht="18.75">
      <c r="C367" s="208" t="e">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#N/A</v>
      </c>
      <c r="D367" s="31"/>
      <c r="E367" s="93"/>
      <c r="F367" s="93"/>
      <c r="G367" s="93"/>
      <c r="H367" s="76"/>
      <c r="I367" s="76"/>
      <c r="J367" s="76"/>
      <c r="K367" s="112"/>
    </row>
    <row r="368" spans="3:11" ht="15.75" thickBot="1">
      <c r="F368" s="93"/>
      <c r="G368" s="76"/>
      <c r="H368" s="76"/>
      <c r="I368" s="76"/>
    </row>
    <row r="369" spans="3:11" ht="30.75" thickBot="1">
      <c r="C369" s="129" t="s">
        <v>44</v>
      </c>
      <c r="D369" s="129" t="s">
        <v>55</v>
      </c>
      <c r="E369" s="136" t="s">
        <v>57</v>
      </c>
      <c r="F369" s="135" t="s">
        <v>27</v>
      </c>
      <c r="G369" s="133" t="s">
        <v>131</v>
      </c>
      <c r="H369" s="136" t="s">
        <v>46</v>
      </c>
      <c r="I369" s="133" t="s">
        <v>132</v>
      </c>
      <c r="J369" s="133" t="s">
        <v>410</v>
      </c>
      <c r="K369" s="133" t="s">
        <v>411</v>
      </c>
    </row>
    <row r="370" spans="3:11">
      <c r="C370" s="218" t="s">
        <v>439</v>
      </c>
      <c r="D370" s="219"/>
      <c r="E370" s="217">
        <f>HLOOKUP(C370,$AH$2:$BU$3,2,0)</f>
        <v>620</v>
      </c>
      <c r="F370" s="97">
        <f t="shared" ref="F370:F404" si="18">D370*E370</f>
        <v>0</v>
      </c>
      <c r="G370" s="161"/>
      <c r="H370" s="142"/>
      <c r="I370" s="130" t="e">
        <f>VLOOKUP(H370,Presupuesto!$B$11:$C$565,2,0)</f>
        <v>#N/A</v>
      </c>
      <c r="J370" s="216" t="s">
        <v>1462</v>
      </c>
      <c r="K370" s="98" t="s">
        <v>394</v>
      </c>
    </row>
    <row r="371" spans="3:11">
      <c r="C371" s="141"/>
      <c r="D371" s="158"/>
      <c r="E371" s="123"/>
      <c r="F371" s="97">
        <f t="shared" si="18"/>
        <v>0</v>
      </c>
      <c r="G371" s="161"/>
      <c r="H371" s="142"/>
      <c r="I371" s="130" t="e">
        <f>VLOOKUP(H371,Presupuesto!$B$11:$C$565,2,0)</f>
        <v>#N/A</v>
      </c>
      <c r="J371" s="98" t="str">
        <f>$J$370</f>
        <v>Desarrollo del Sistema de Educación Superior</v>
      </c>
      <c r="K371" s="98" t="s">
        <v>412</v>
      </c>
    </row>
    <row r="372" spans="3:11">
      <c r="C372" s="141"/>
      <c r="D372" s="158"/>
      <c r="E372" s="123"/>
      <c r="F372" s="97">
        <f t="shared" si="18"/>
        <v>0</v>
      </c>
      <c r="G372" s="161"/>
      <c r="H372" s="142"/>
      <c r="I372" s="130" t="e">
        <f>VLOOKUP(H372,Presupuesto!$B$11:$C$565,2,0)</f>
        <v>#N/A</v>
      </c>
      <c r="J372" s="98" t="str">
        <f t="shared" ref="J372:J404" si="19">$J$370</f>
        <v>Desarrollo del Sistema de Educación Superior</v>
      </c>
      <c r="K372" s="98" t="s">
        <v>412</v>
      </c>
    </row>
    <row r="373" spans="3:11">
      <c r="C373" s="141"/>
      <c r="D373" s="158"/>
      <c r="E373" s="123"/>
      <c r="F373" s="97">
        <f t="shared" si="18"/>
        <v>0</v>
      </c>
      <c r="G373" s="161"/>
      <c r="H373" s="142"/>
      <c r="I373" s="130" t="e">
        <f>VLOOKUP(H373,Presupuesto!$B$11:$C$565,2,0)</f>
        <v>#N/A</v>
      </c>
      <c r="J373" s="98" t="str">
        <f t="shared" si="19"/>
        <v>Desarrollo del Sistema de Educación Superior</v>
      </c>
      <c r="K373" s="98" t="s">
        <v>412</v>
      </c>
    </row>
    <row r="374" spans="3:11">
      <c r="C374" s="141"/>
      <c r="D374" s="158"/>
      <c r="E374" s="123"/>
      <c r="F374" s="97">
        <f t="shared" si="18"/>
        <v>0</v>
      </c>
      <c r="G374" s="161"/>
      <c r="H374" s="142"/>
      <c r="I374" s="130" t="e">
        <f>VLOOKUP(H374,Presupuesto!$B$11:$C$565,2,0)</f>
        <v>#N/A</v>
      </c>
      <c r="J374" s="98" t="str">
        <f t="shared" si="19"/>
        <v>Desarrollo del Sistema de Educación Superior</v>
      </c>
      <c r="K374" s="98" t="s">
        <v>412</v>
      </c>
    </row>
    <row r="375" spans="3:11">
      <c r="C375" s="141"/>
      <c r="D375" s="158"/>
      <c r="E375" s="123"/>
      <c r="F375" s="97">
        <f t="shared" si="18"/>
        <v>0</v>
      </c>
      <c r="G375" s="161"/>
      <c r="H375" s="142"/>
      <c r="I375" s="130" t="e">
        <f>VLOOKUP(H375,Presupuesto!$B$11:$C$565,2,0)</f>
        <v>#N/A</v>
      </c>
      <c r="J375" s="98" t="str">
        <f t="shared" si="19"/>
        <v>Desarrollo del Sistema de Educación Superior</v>
      </c>
      <c r="K375" s="98" t="s">
        <v>401</v>
      </c>
    </row>
    <row r="376" spans="3:11">
      <c r="C376" s="141"/>
      <c r="D376" s="158"/>
      <c r="E376" s="123"/>
      <c r="F376" s="97">
        <f t="shared" si="18"/>
        <v>0</v>
      </c>
      <c r="G376" s="161"/>
      <c r="H376" s="142"/>
      <c r="I376" s="130" t="e">
        <f>VLOOKUP(H376,Presupuesto!$B$11:$C$565,2,0)</f>
        <v>#N/A</v>
      </c>
      <c r="J376" s="98" t="str">
        <f t="shared" si="19"/>
        <v>Desarrollo del Sistema de Educación Superior</v>
      </c>
      <c r="K376" s="98" t="s">
        <v>412</v>
      </c>
    </row>
    <row r="377" spans="3:11">
      <c r="C377" s="141"/>
      <c r="D377" s="158"/>
      <c r="E377" s="123"/>
      <c r="F377" s="97">
        <f t="shared" si="18"/>
        <v>0</v>
      </c>
      <c r="G377" s="161"/>
      <c r="H377" s="142"/>
      <c r="I377" s="130" t="e">
        <f>VLOOKUP(H377,Presupuesto!$B$11:$C$565,2,0)</f>
        <v>#N/A</v>
      </c>
      <c r="J377" s="98" t="str">
        <f t="shared" si="19"/>
        <v>Desarrollo del Sistema de Educación Superior</v>
      </c>
      <c r="K377" s="98" t="s">
        <v>412</v>
      </c>
    </row>
    <row r="378" spans="3:11">
      <c r="C378" s="141"/>
      <c r="D378" s="158"/>
      <c r="E378" s="123"/>
      <c r="F378" s="97">
        <f t="shared" si="18"/>
        <v>0</v>
      </c>
      <c r="G378" s="161"/>
      <c r="H378" s="142"/>
      <c r="I378" s="130" t="e">
        <f>VLOOKUP(H378,Presupuesto!$B$11:$C$565,2,0)</f>
        <v>#N/A</v>
      </c>
      <c r="J378" s="98" t="str">
        <f t="shared" si="19"/>
        <v>Desarrollo del Sistema de Educación Superior</v>
      </c>
      <c r="K378" s="98" t="s">
        <v>412</v>
      </c>
    </row>
    <row r="379" spans="3:11">
      <c r="C379" s="141"/>
      <c r="D379" s="158"/>
      <c r="E379" s="123"/>
      <c r="F379" s="97">
        <f t="shared" si="18"/>
        <v>0</v>
      </c>
      <c r="G379" s="161"/>
      <c r="H379" s="142"/>
      <c r="I379" s="130" t="e">
        <f>VLOOKUP(H379,Presupuesto!$B$11:$C$565,2,0)</f>
        <v>#N/A</v>
      </c>
      <c r="J379" s="98" t="str">
        <f t="shared" si="19"/>
        <v>Desarrollo del Sistema de Educación Superior</v>
      </c>
      <c r="K379" s="98" t="s">
        <v>412</v>
      </c>
    </row>
    <row r="380" spans="3:11">
      <c r="C380" s="141"/>
      <c r="D380" s="158"/>
      <c r="E380" s="123"/>
      <c r="F380" s="97">
        <f t="shared" si="18"/>
        <v>0</v>
      </c>
      <c r="G380" s="161"/>
      <c r="H380" s="142"/>
      <c r="I380" s="130" t="e">
        <f>VLOOKUP(H380,Presupuesto!$B$11:$C$565,2,0)</f>
        <v>#N/A</v>
      </c>
      <c r="J380" s="98" t="str">
        <f t="shared" si="19"/>
        <v>Desarrollo del Sistema de Educación Superior</v>
      </c>
      <c r="K380" s="98" t="s">
        <v>412</v>
      </c>
    </row>
    <row r="381" spans="3:11">
      <c r="C381" s="141"/>
      <c r="D381" s="158"/>
      <c r="E381" s="123"/>
      <c r="F381" s="97">
        <f t="shared" si="18"/>
        <v>0</v>
      </c>
      <c r="G381" s="161"/>
      <c r="H381" s="142"/>
      <c r="I381" s="130" t="e">
        <f>VLOOKUP(H381,Presupuesto!$B$11:$C$565,2,0)</f>
        <v>#N/A</v>
      </c>
      <c r="J381" s="98" t="str">
        <f t="shared" si="19"/>
        <v>Desarrollo del Sistema de Educación Superior</v>
      </c>
      <c r="K381" s="98" t="s">
        <v>412</v>
      </c>
    </row>
    <row r="382" spans="3:11">
      <c r="C382" s="141"/>
      <c r="D382" s="158"/>
      <c r="E382" s="123"/>
      <c r="F382" s="97">
        <f t="shared" si="18"/>
        <v>0</v>
      </c>
      <c r="G382" s="161"/>
      <c r="H382" s="142"/>
      <c r="I382" s="130" t="e">
        <f>VLOOKUP(H382,Presupuesto!$B$11:$C$565,2,0)</f>
        <v>#N/A</v>
      </c>
      <c r="J382" s="98" t="str">
        <f t="shared" si="19"/>
        <v>Desarrollo del Sistema de Educación Superior</v>
      </c>
      <c r="K382" s="98" t="s">
        <v>412</v>
      </c>
    </row>
    <row r="383" spans="3:11">
      <c r="C383" s="141"/>
      <c r="D383" s="158"/>
      <c r="E383" s="123"/>
      <c r="F383" s="97">
        <f t="shared" si="18"/>
        <v>0</v>
      </c>
      <c r="G383" s="161"/>
      <c r="H383" s="142"/>
      <c r="I383" s="130" t="e">
        <f>VLOOKUP(H383,Presupuesto!$B$11:$C$565,2,0)</f>
        <v>#N/A</v>
      </c>
      <c r="J383" s="98" t="str">
        <f t="shared" si="19"/>
        <v>Desarrollo del Sistema de Educación Superior</v>
      </c>
      <c r="K383" s="98" t="s">
        <v>412</v>
      </c>
    </row>
    <row r="384" spans="3:11">
      <c r="C384" s="141"/>
      <c r="D384" s="158"/>
      <c r="E384" s="123"/>
      <c r="F384" s="97">
        <f t="shared" si="18"/>
        <v>0</v>
      </c>
      <c r="G384" s="161"/>
      <c r="H384" s="142"/>
      <c r="I384" s="130" t="e">
        <f>VLOOKUP(H384,Presupuesto!$B$11:$C$565,2,0)</f>
        <v>#N/A</v>
      </c>
      <c r="J384" s="98" t="str">
        <f t="shared" si="19"/>
        <v>Desarrollo del Sistema de Educación Superior</v>
      </c>
      <c r="K384" s="98" t="s">
        <v>412</v>
      </c>
    </row>
    <row r="385" spans="3:11">
      <c r="C385" s="141"/>
      <c r="D385" s="158"/>
      <c r="E385" s="123"/>
      <c r="F385" s="97">
        <f t="shared" si="18"/>
        <v>0</v>
      </c>
      <c r="G385" s="161"/>
      <c r="H385" s="142"/>
      <c r="I385" s="130" t="e">
        <f>VLOOKUP(H385,Presupuesto!$B$11:$C$565,2,0)</f>
        <v>#N/A</v>
      </c>
      <c r="J385" s="98" t="str">
        <f t="shared" si="19"/>
        <v>Desarrollo del Sistema de Educación Superior</v>
      </c>
      <c r="K385" s="98" t="s">
        <v>412</v>
      </c>
    </row>
    <row r="386" spans="3:11">
      <c r="C386" s="141"/>
      <c r="D386" s="158"/>
      <c r="E386" s="123"/>
      <c r="F386" s="97">
        <f t="shared" si="18"/>
        <v>0</v>
      </c>
      <c r="G386" s="161"/>
      <c r="H386" s="142"/>
      <c r="I386" s="130" t="e">
        <f>VLOOKUP(H386,Presupuesto!$B$11:$C$565,2,0)</f>
        <v>#N/A</v>
      </c>
      <c r="J386" s="98" t="str">
        <f t="shared" si="19"/>
        <v>Desarrollo del Sistema de Educación Superior</v>
      </c>
      <c r="K386" s="98" t="s">
        <v>412</v>
      </c>
    </row>
    <row r="387" spans="3:11">
      <c r="C387" s="141"/>
      <c r="D387" s="158"/>
      <c r="E387" s="123"/>
      <c r="F387" s="97">
        <f t="shared" si="18"/>
        <v>0</v>
      </c>
      <c r="G387" s="161"/>
      <c r="H387" s="142"/>
      <c r="I387" s="130" t="e">
        <f>VLOOKUP(H387,Presupuesto!$B$11:$C$565,2,0)</f>
        <v>#N/A</v>
      </c>
      <c r="J387" s="98" t="str">
        <f t="shared" si="19"/>
        <v>Desarrollo del Sistema de Educación Superior</v>
      </c>
      <c r="K387" s="98" t="s">
        <v>412</v>
      </c>
    </row>
    <row r="388" spans="3:11">
      <c r="C388" s="141"/>
      <c r="D388" s="158"/>
      <c r="E388" s="123"/>
      <c r="F388" s="97">
        <f t="shared" si="18"/>
        <v>0</v>
      </c>
      <c r="G388" s="161"/>
      <c r="H388" s="142"/>
      <c r="I388" s="130" t="e">
        <f>VLOOKUP(H388,Presupuesto!$B$11:$C$565,2,0)</f>
        <v>#N/A</v>
      </c>
      <c r="J388" s="98" t="str">
        <f t="shared" si="19"/>
        <v>Desarrollo del Sistema de Educación Superior</v>
      </c>
      <c r="K388" s="98" t="s">
        <v>412</v>
      </c>
    </row>
    <row r="389" spans="3:11">
      <c r="C389" s="141"/>
      <c r="D389" s="158"/>
      <c r="E389" s="123"/>
      <c r="F389" s="97">
        <f t="shared" si="18"/>
        <v>0</v>
      </c>
      <c r="G389" s="161"/>
      <c r="H389" s="142"/>
      <c r="I389" s="130" t="e">
        <f>VLOOKUP(H389,Presupuesto!$B$11:$C$565,2,0)</f>
        <v>#N/A</v>
      </c>
      <c r="J389" s="98" t="str">
        <f t="shared" si="19"/>
        <v>Desarrollo del Sistema de Educación Superior</v>
      </c>
      <c r="K389" s="98" t="s">
        <v>412</v>
      </c>
    </row>
    <row r="390" spans="3:11">
      <c r="C390" s="141"/>
      <c r="D390" s="158"/>
      <c r="E390" s="123"/>
      <c r="F390" s="97">
        <f t="shared" si="18"/>
        <v>0</v>
      </c>
      <c r="G390" s="161"/>
      <c r="H390" s="142"/>
      <c r="I390" s="130" t="e">
        <f>VLOOKUP(H390,Presupuesto!$B$11:$C$565,2,0)</f>
        <v>#N/A</v>
      </c>
      <c r="J390" s="98" t="str">
        <f t="shared" si="19"/>
        <v>Desarrollo del Sistema de Educación Superior</v>
      </c>
      <c r="K390" s="98" t="s">
        <v>412</v>
      </c>
    </row>
    <row r="391" spans="3:11">
      <c r="C391" s="141"/>
      <c r="D391" s="158"/>
      <c r="E391" s="123"/>
      <c r="F391" s="97">
        <f t="shared" si="18"/>
        <v>0</v>
      </c>
      <c r="G391" s="161"/>
      <c r="H391" s="142"/>
      <c r="I391" s="130" t="e">
        <f>VLOOKUP(H391,Presupuesto!$B$11:$C$565,2,0)</f>
        <v>#N/A</v>
      </c>
      <c r="J391" s="98" t="str">
        <f t="shared" si="19"/>
        <v>Desarrollo del Sistema de Educación Superior</v>
      </c>
      <c r="K391" s="98" t="s">
        <v>412</v>
      </c>
    </row>
    <row r="392" spans="3:11">
      <c r="C392" s="143"/>
      <c r="D392" s="151"/>
      <c r="E392" s="118"/>
      <c r="F392" s="97">
        <f t="shared" si="18"/>
        <v>0</v>
      </c>
      <c r="G392" s="161"/>
      <c r="H392" s="144"/>
      <c r="I392" s="130" t="e">
        <f>VLOOKUP(H392,Presupuesto!$B$11:$C$565,2,0)</f>
        <v>#N/A</v>
      </c>
      <c r="J392" s="98" t="str">
        <f t="shared" si="19"/>
        <v>Desarrollo del Sistema de Educación Superior</v>
      </c>
      <c r="K392" s="98" t="s">
        <v>412</v>
      </c>
    </row>
    <row r="393" spans="3:11">
      <c r="C393" s="143"/>
      <c r="D393" s="151"/>
      <c r="E393" s="118"/>
      <c r="F393" s="97">
        <f t="shared" si="18"/>
        <v>0</v>
      </c>
      <c r="G393" s="161"/>
      <c r="H393" s="144"/>
      <c r="I393" s="130" t="e">
        <f>VLOOKUP(H393,Presupuesto!$B$11:$C$565,2,0)</f>
        <v>#N/A</v>
      </c>
      <c r="J393" s="98" t="str">
        <f t="shared" si="19"/>
        <v>Desarrollo del Sistema de Educación Superior</v>
      </c>
      <c r="K393" s="98" t="s">
        <v>412</v>
      </c>
    </row>
    <row r="394" spans="3:11">
      <c r="C394" s="143"/>
      <c r="D394" s="151"/>
      <c r="E394" s="118"/>
      <c r="F394" s="97">
        <f t="shared" si="18"/>
        <v>0</v>
      </c>
      <c r="G394" s="161"/>
      <c r="H394" s="144"/>
      <c r="I394" s="130" t="e">
        <f>VLOOKUP(H394,Presupuesto!$B$11:$C$565,2,0)</f>
        <v>#N/A</v>
      </c>
      <c r="J394" s="98" t="str">
        <f t="shared" si="19"/>
        <v>Desarrollo del Sistema de Educación Superior</v>
      </c>
      <c r="K394" s="98" t="s">
        <v>412</v>
      </c>
    </row>
    <row r="395" spans="3:11">
      <c r="C395" s="143"/>
      <c r="D395" s="151"/>
      <c r="E395" s="118"/>
      <c r="F395" s="97">
        <f t="shared" si="18"/>
        <v>0</v>
      </c>
      <c r="G395" s="161"/>
      <c r="H395" s="144"/>
      <c r="I395" s="130" t="e">
        <f>VLOOKUP(H395,Presupuesto!$B$11:$C$565,2,0)</f>
        <v>#N/A</v>
      </c>
      <c r="J395" s="98" t="str">
        <f t="shared" si="19"/>
        <v>Desarrollo del Sistema de Educación Superior</v>
      </c>
      <c r="K395" s="98" t="s">
        <v>412</v>
      </c>
    </row>
    <row r="396" spans="3:11">
      <c r="C396" s="143"/>
      <c r="D396" s="151"/>
      <c r="E396" s="118"/>
      <c r="F396" s="97">
        <f t="shared" si="18"/>
        <v>0</v>
      </c>
      <c r="G396" s="161"/>
      <c r="H396" s="144"/>
      <c r="I396" s="130" t="e">
        <f>VLOOKUP(H396,Presupuesto!$B$11:$C$565,2,0)</f>
        <v>#N/A</v>
      </c>
      <c r="J396" s="98" t="str">
        <f t="shared" si="19"/>
        <v>Desarrollo del Sistema de Educación Superior</v>
      </c>
      <c r="K396" s="98" t="s">
        <v>412</v>
      </c>
    </row>
    <row r="397" spans="3:11">
      <c r="C397" s="143"/>
      <c r="D397" s="151"/>
      <c r="E397" s="118"/>
      <c r="F397" s="97">
        <f t="shared" si="18"/>
        <v>0</v>
      </c>
      <c r="G397" s="161"/>
      <c r="H397" s="144"/>
      <c r="I397" s="130" t="e">
        <f>VLOOKUP(H397,Presupuesto!$B$11:$C$565,2,0)</f>
        <v>#N/A</v>
      </c>
      <c r="J397" s="98" t="str">
        <f t="shared" si="19"/>
        <v>Desarrollo del Sistema de Educación Superior</v>
      </c>
      <c r="K397" s="98" t="s">
        <v>412</v>
      </c>
    </row>
    <row r="398" spans="3:11">
      <c r="C398" s="143"/>
      <c r="D398" s="151"/>
      <c r="E398" s="118"/>
      <c r="F398" s="97">
        <f t="shared" si="18"/>
        <v>0</v>
      </c>
      <c r="G398" s="161"/>
      <c r="H398" s="144"/>
      <c r="I398" s="130" t="e">
        <f>VLOOKUP(H398,Presupuesto!$B$11:$C$565,2,0)</f>
        <v>#N/A</v>
      </c>
      <c r="J398" s="98" t="str">
        <f t="shared" si="19"/>
        <v>Desarrollo del Sistema de Educación Superior</v>
      </c>
      <c r="K398" s="98" t="s">
        <v>412</v>
      </c>
    </row>
    <row r="399" spans="3:11">
      <c r="C399" s="143"/>
      <c r="D399" s="151"/>
      <c r="E399" s="118"/>
      <c r="F399" s="97">
        <f t="shared" si="18"/>
        <v>0</v>
      </c>
      <c r="G399" s="161"/>
      <c r="H399" s="144"/>
      <c r="I399" s="130" t="e">
        <f>VLOOKUP(H399,Presupuesto!$B$11:$C$565,2,0)</f>
        <v>#N/A</v>
      </c>
      <c r="J399" s="98" t="str">
        <f t="shared" si="19"/>
        <v>Desarrollo del Sistema de Educación Superior</v>
      </c>
      <c r="K399" s="98" t="s">
        <v>412</v>
      </c>
    </row>
    <row r="400" spans="3:11">
      <c r="C400" s="145"/>
      <c r="D400" s="151"/>
      <c r="E400" s="118"/>
      <c r="F400" s="97">
        <f t="shared" si="18"/>
        <v>0</v>
      </c>
      <c r="G400" s="161"/>
      <c r="H400" s="146"/>
      <c r="I400" s="130" t="e">
        <f>VLOOKUP(H400,Presupuesto!$B$11:$C$565,2,0)</f>
        <v>#N/A</v>
      </c>
      <c r="J400" s="98" t="str">
        <f t="shared" si="19"/>
        <v>Desarrollo del Sistema de Educación Superior</v>
      </c>
      <c r="K400" s="98" t="s">
        <v>403</v>
      </c>
    </row>
    <row r="401" spans="3:11">
      <c r="C401" s="145"/>
      <c r="D401" s="151"/>
      <c r="E401" s="118"/>
      <c r="F401" s="97">
        <f t="shared" si="18"/>
        <v>0</v>
      </c>
      <c r="G401" s="161"/>
      <c r="H401" s="146"/>
      <c r="I401" s="130" t="e">
        <f>VLOOKUP(H401,Presupuesto!$B$11:$C$565,2,0)</f>
        <v>#N/A</v>
      </c>
      <c r="J401" s="98" t="str">
        <f t="shared" si="19"/>
        <v>Desarrollo del Sistema de Educación Superior</v>
      </c>
      <c r="K401" s="98" t="s">
        <v>412</v>
      </c>
    </row>
    <row r="402" spans="3:11">
      <c r="C402" s="145"/>
      <c r="D402" s="151"/>
      <c r="E402" s="118"/>
      <c r="F402" s="97">
        <f t="shared" si="18"/>
        <v>0</v>
      </c>
      <c r="G402" s="161"/>
      <c r="H402" s="146"/>
      <c r="I402" s="130" t="e">
        <f>VLOOKUP(H402,Presupuesto!$B$11:$C$565,2,0)</f>
        <v>#N/A</v>
      </c>
      <c r="J402" s="98" t="str">
        <f t="shared" si="19"/>
        <v>Desarrollo del Sistema de Educación Superior</v>
      </c>
      <c r="K402" s="98" t="s">
        <v>412</v>
      </c>
    </row>
    <row r="403" spans="3:11">
      <c r="C403" s="145"/>
      <c r="D403" s="151"/>
      <c r="E403" s="118"/>
      <c r="F403" s="97">
        <f t="shared" si="18"/>
        <v>0</v>
      </c>
      <c r="G403" s="161"/>
      <c r="H403" s="146"/>
      <c r="I403" s="130" t="e">
        <f>VLOOKUP(H403,Presupuesto!$B$11:$C$565,2,0)</f>
        <v>#N/A</v>
      </c>
      <c r="J403" s="98" t="str">
        <f t="shared" si="19"/>
        <v>Desarrollo del Sistema de Educación Superior</v>
      </c>
      <c r="K403" s="98" t="s">
        <v>412</v>
      </c>
    </row>
    <row r="404" spans="3:11" ht="15.75" thickBot="1">
      <c r="C404" s="147"/>
      <c r="D404" s="159"/>
      <c r="E404" s="103"/>
      <c r="F404" s="105">
        <f t="shared" si="18"/>
        <v>0</v>
      </c>
      <c r="G404" s="162"/>
      <c r="H404" s="148"/>
      <c r="I404" s="132" t="e">
        <f>VLOOKUP(H404,Presupuesto!$B$11:$C$565,2,0)</f>
        <v>#N/A</v>
      </c>
      <c r="J404" s="106" t="str">
        <f t="shared" si="19"/>
        <v>Desarrollo del Sistema de Educación Superior</v>
      </c>
      <c r="K404" s="124" t="s">
        <v>394</v>
      </c>
    </row>
    <row r="406" spans="3:11" ht="15.75" thickBot="1">
      <c r="F406" s="90"/>
      <c r="G406" s="89"/>
      <c r="H406" s="90"/>
      <c r="I406" s="90"/>
    </row>
    <row r="407" spans="3:11" ht="15.75" thickBot="1">
      <c r="C407" s="157" t="s">
        <v>53</v>
      </c>
      <c r="D407" s="353">
        <f>SUM(F414:F448)</f>
        <v>0</v>
      </c>
      <c r="F407" s="70"/>
      <c r="G407" s="79"/>
      <c r="H407" s="70"/>
      <c r="I407" s="70"/>
    </row>
    <row r="408" spans="3:11">
      <c r="C408" s="70"/>
      <c r="D408" s="31"/>
      <c r="E408" s="93"/>
      <c r="F408" s="93"/>
      <c r="G408" s="93"/>
      <c r="H408" s="76"/>
      <c r="I408" s="76"/>
      <c r="J408" s="76"/>
      <c r="K408" s="112"/>
    </row>
    <row r="409" spans="3:11">
      <c r="C409" s="70"/>
      <c r="D409" s="31"/>
      <c r="E409" s="93"/>
      <c r="F409" s="93"/>
      <c r="G409" s="93"/>
      <c r="H409" s="76"/>
      <c r="I409" s="76"/>
      <c r="J409" s="76"/>
      <c r="K409" s="112"/>
    </row>
    <row r="410" spans="3:11" ht="15.75">
      <c r="C410" s="202" t="s">
        <v>392</v>
      </c>
      <c r="D410" s="351"/>
      <c r="E410" s="93"/>
      <c r="F410" s="93"/>
      <c r="G410" s="93"/>
      <c r="H410" s="76"/>
      <c r="I410" s="76"/>
      <c r="J410" s="76"/>
      <c r="K410" s="112"/>
    </row>
    <row r="411" spans="3:11" ht="18.75">
      <c r="C411" s="208" t="e">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#N/A</v>
      </c>
      <c r="D411" s="31"/>
      <c r="E411" s="93"/>
      <c r="F411" s="93"/>
      <c r="G411" s="93"/>
      <c r="H411" s="76"/>
      <c r="I411" s="76"/>
      <c r="J411" s="76"/>
      <c r="K411" s="112"/>
    </row>
    <row r="412" spans="3:11" ht="15.75" thickBot="1">
      <c r="F412" s="93"/>
      <c r="G412" s="76"/>
      <c r="H412" s="76"/>
      <c r="I412" s="76"/>
    </row>
    <row r="413" spans="3:11" ht="30.75" thickBot="1">
      <c r="C413" s="129" t="s">
        <v>44</v>
      </c>
      <c r="D413" s="129" t="s">
        <v>55</v>
      </c>
      <c r="E413" s="136" t="s">
        <v>57</v>
      </c>
      <c r="F413" s="135" t="s">
        <v>27</v>
      </c>
      <c r="G413" s="133" t="s">
        <v>131</v>
      </c>
      <c r="H413" s="136" t="s">
        <v>46</v>
      </c>
      <c r="I413" s="133" t="s">
        <v>132</v>
      </c>
      <c r="J413" s="133" t="s">
        <v>410</v>
      </c>
      <c r="K413" s="133" t="s">
        <v>411</v>
      </c>
    </row>
    <row r="414" spans="3:11">
      <c r="C414" s="218" t="s">
        <v>439</v>
      </c>
      <c r="D414" s="219"/>
      <c r="E414" s="217">
        <f>HLOOKUP(C414,$AH$2:$BU$3,2,0)</f>
        <v>620</v>
      </c>
      <c r="F414" s="97">
        <f t="shared" ref="F414:F448" si="20">D414*E414</f>
        <v>0</v>
      </c>
      <c r="G414" s="161"/>
      <c r="H414" s="142"/>
      <c r="I414" s="130" t="e">
        <f>VLOOKUP(H414,Presupuesto!$B$11:$C$565,2,0)</f>
        <v>#N/A</v>
      </c>
      <c r="J414" s="216" t="s">
        <v>1462</v>
      </c>
      <c r="K414" s="98" t="s">
        <v>394</v>
      </c>
    </row>
    <row r="415" spans="3:11">
      <c r="C415" s="141"/>
      <c r="D415" s="158"/>
      <c r="E415" s="123"/>
      <c r="F415" s="97">
        <f t="shared" si="20"/>
        <v>0</v>
      </c>
      <c r="G415" s="161"/>
      <c r="H415" s="142"/>
      <c r="I415" s="130" t="e">
        <f>VLOOKUP(H415,Presupuesto!$B$11:$C$565,2,0)</f>
        <v>#N/A</v>
      </c>
      <c r="J415" s="98" t="str">
        <f>$J$414</f>
        <v>Desarrollo del Sistema de Educación Superior</v>
      </c>
      <c r="K415" s="98" t="s">
        <v>412</v>
      </c>
    </row>
    <row r="416" spans="3:11">
      <c r="C416" s="141"/>
      <c r="D416" s="158"/>
      <c r="E416" s="123"/>
      <c r="F416" s="97">
        <f t="shared" si="20"/>
        <v>0</v>
      </c>
      <c r="G416" s="161"/>
      <c r="H416" s="142"/>
      <c r="I416" s="130" t="e">
        <f>VLOOKUP(H416,Presupuesto!$B$11:$C$565,2,0)</f>
        <v>#N/A</v>
      </c>
      <c r="J416" s="98" t="str">
        <f t="shared" ref="J416:J448" si="21">$J$414</f>
        <v>Desarrollo del Sistema de Educación Superior</v>
      </c>
      <c r="K416" s="98" t="s">
        <v>412</v>
      </c>
    </row>
    <row r="417" spans="3:11">
      <c r="C417" s="141"/>
      <c r="D417" s="158"/>
      <c r="E417" s="123"/>
      <c r="F417" s="97">
        <f t="shared" si="20"/>
        <v>0</v>
      </c>
      <c r="G417" s="161"/>
      <c r="H417" s="142"/>
      <c r="I417" s="130" t="e">
        <f>VLOOKUP(H417,Presupuesto!$B$11:$C$565,2,0)</f>
        <v>#N/A</v>
      </c>
      <c r="J417" s="98" t="str">
        <f t="shared" si="21"/>
        <v>Desarrollo del Sistema de Educación Superior</v>
      </c>
      <c r="K417" s="98" t="s">
        <v>412</v>
      </c>
    </row>
    <row r="418" spans="3:11">
      <c r="C418" s="141"/>
      <c r="D418" s="158"/>
      <c r="E418" s="123"/>
      <c r="F418" s="97">
        <f t="shared" si="20"/>
        <v>0</v>
      </c>
      <c r="G418" s="161"/>
      <c r="H418" s="142"/>
      <c r="I418" s="130" t="e">
        <f>VLOOKUP(H418,Presupuesto!$B$11:$C$565,2,0)</f>
        <v>#N/A</v>
      </c>
      <c r="J418" s="98" t="str">
        <f t="shared" si="21"/>
        <v>Desarrollo del Sistema de Educación Superior</v>
      </c>
      <c r="K418" s="98" t="s">
        <v>412</v>
      </c>
    </row>
    <row r="419" spans="3:11">
      <c r="C419" s="141"/>
      <c r="D419" s="158"/>
      <c r="E419" s="123"/>
      <c r="F419" s="97">
        <f t="shared" si="20"/>
        <v>0</v>
      </c>
      <c r="G419" s="161"/>
      <c r="H419" s="142"/>
      <c r="I419" s="130" t="e">
        <f>VLOOKUP(H419,Presupuesto!$B$11:$C$565,2,0)</f>
        <v>#N/A</v>
      </c>
      <c r="J419" s="98" t="str">
        <f t="shared" si="21"/>
        <v>Desarrollo del Sistema de Educación Superior</v>
      </c>
      <c r="K419" s="98" t="s">
        <v>401</v>
      </c>
    </row>
    <row r="420" spans="3:11">
      <c r="C420" s="141"/>
      <c r="D420" s="158"/>
      <c r="E420" s="123"/>
      <c r="F420" s="97">
        <f t="shared" si="20"/>
        <v>0</v>
      </c>
      <c r="G420" s="161"/>
      <c r="H420" s="142"/>
      <c r="I420" s="130" t="e">
        <f>VLOOKUP(H420,Presupuesto!$B$11:$C$565,2,0)</f>
        <v>#N/A</v>
      </c>
      <c r="J420" s="98" t="str">
        <f t="shared" si="21"/>
        <v>Desarrollo del Sistema de Educación Superior</v>
      </c>
      <c r="K420" s="98" t="s">
        <v>412</v>
      </c>
    </row>
    <row r="421" spans="3:11">
      <c r="C421" s="141"/>
      <c r="D421" s="158"/>
      <c r="E421" s="123"/>
      <c r="F421" s="97">
        <f t="shared" si="20"/>
        <v>0</v>
      </c>
      <c r="G421" s="161"/>
      <c r="H421" s="142"/>
      <c r="I421" s="130" t="e">
        <f>VLOOKUP(H421,Presupuesto!$B$11:$C$565,2,0)</f>
        <v>#N/A</v>
      </c>
      <c r="J421" s="98" t="str">
        <f t="shared" si="21"/>
        <v>Desarrollo del Sistema de Educación Superior</v>
      </c>
      <c r="K421" s="98" t="s">
        <v>412</v>
      </c>
    </row>
    <row r="422" spans="3:11">
      <c r="C422" s="141"/>
      <c r="D422" s="158"/>
      <c r="E422" s="123"/>
      <c r="F422" s="97">
        <f t="shared" si="20"/>
        <v>0</v>
      </c>
      <c r="G422" s="161"/>
      <c r="H422" s="142"/>
      <c r="I422" s="130" t="e">
        <f>VLOOKUP(H422,Presupuesto!$B$11:$C$565,2,0)</f>
        <v>#N/A</v>
      </c>
      <c r="J422" s="98" t="str">
        <f t="shared" si="21"/>
        <v>Desarrollo del Sistema de Educación Superior</v>
      </c>
      <c r="K422" s="98" t="s">
        <v>412</v>
      </c>
    </row>
    <row r="423" spans="3:11">
      <c r="C423" s="141"/>
      <c r="D423" s="158"/>
      <c r="E423" s="123"/>
      <c r="F423" s="97">
        <f t="shared" si="20"/>
        <v>0</v>
      </c>
      <c r="G423" s="161"/>
      <c r="H423" s="142"/>
      <c r="I423" s="130" t="e">
        <f>VLOOKUP(H423,Presupuesto!$B$11:$C$565,2,0)</f>
        <v>#N/A</v>
      </c>
      <c r="J423" s="98" t="str">
        <f t="shared" si="21"/>
        <v>Desarrollo del Sistema de Educación Superior</v>
      </c>
      <c r="K423" s="98" t="s">
        <v>412</v>
      </c>
    </row>
    <row r="424" spans="3:11">
      <c r="C424" s="141"/>
      <c r="D424" s="158"/>
      <c r="E424" s="123"/>
      <c r="F424" s="97">
        <f t="shared" si="20"/>
        <v>0</v>
      </c>
      <c r="G424" s="161"/>
      <c r="H424" s="142"/>
      <c r="I424" s="130" t="e">
        <f>VLOOKUP(H424,Presupuesto!$B$11:$C$565,2,0)</f>
        <v>#N/A</v>
      </c>
      <c r="J424" s="98" t="str">
        <f t="shared" si="21"/>
        <v>Desarrollo del Sistema de Educación Superior</v>
      </c>
      <c r="K424" s="98" t="s">
        <v>412</v>
      </c>
    </row>
    <row r="425" spans="3:11">
      <c r="C425" s="141"/>
      <c r="D425" s="158"/>
      <c r="E425" s="123"/>
      <c r="F425" s="97">
        <f t="shared" si="20"/>
        <v>0</v>
      </c>
      <c r="G425" s="161"/>
      <c r="H425" s="142"/>
      <c r="I425" s="130" t="e">
        <f>VLOOKUP(H425,Presupuesto!$B$11:$C$565,2,0)</f>
        <v>#N/A</v>
      </c>
      <c r="J425" s="98" t="str">
        <f t="shared" si="21"/>
        <v>Desarrollo del Sistema de Educación Superior</v>
      </c>
      <c r="K425" s="98" t="s">
        <v>412</v>
      </c>
    </row>
    <row r="426" spans="3:11">
      <c r="C426" s="141"/>
      <c r="D426" s="158"/>
      <c r="E426" s="123"/>
      <c r="F426" s="97">
        <f t="shared" si="20"/>
        <v>0</v>
      </c>
      <c r="G426" s="161"/>
      <c r="H426" s="142"/>
      <c r="I426" s="130" t="e">
        <f>VLOOKUP(H426,Presupuesto!$B$11:$C$565,2,0)</f>
        <v>#N/A</v>
      </c>
      <c r="J426" s="98" t="str">
        <f t="shared" si="21"/>
        <v>Desarrollo del Sistema de Educación Superior</v>
      </c>
      <c r="K426" s="98" t="s">
        <v>412</v>
      </c>
    </row>
    <row r="427" spans="3:11">
      <c r="C427" s="141"/>
      <c r="D427" s="158"/>
      <c r="E427" s="123"/>
      <c r="F427" s="97">
        <f t="shared" si="20"/>
        <v>0</v>
      </c>
      <c r="G427" s="161"/>
      <c r="H427" s="142"/>
      <c r="I427" s="130" t="e">
        <f>VLOOKUP(H427,Presupuesto!$B$11:$C$565,2,0)</f>
        <v>#N/A</v>
      </c>
      <c r="J427" s="98" t="str">
        <f t="shared" si="21"/>
        <v>Desarrollo del Sistema de Educación Superior</v>
      </c>
      <c r="K427" s="98" t="s">
        <v>412</v>
      </c>
    </row>
    <row r="428" spans="3:11">
      <c r="C428" s="141"/>
      <c r="D428" s="158"/>
      <c r="E428" s="123"/>
      <c r="F428" s="97">
        <f t="shared" si="20"/>
        <v>0</v>
      </c>
      <c r="G428" s="161"/>
      <c r="H428" s="142"/>
      <c r="I428" s="130" t="e">
        <f>VLOOKUP(H428,Presupuesto!$B$11:$C$565,2,0)</f>
        <v>#N/A</v>
      </c>
      <c r="J428" s="98" t="str">
        <f t="shared" si="21"/>
        <v>Desarrollo del Sistema de Educación Superior</v>
      </c>
      <c r="K428" s="98" t="s">
        <v>412</v>
      </c>
    </row>
    <row r="429" spans="3:11">
      <c r="C429" s="141"/>
      <c r="D429" s="158"/>
      <c r="E429" s="123"/>
      <c r="F429" s="97">
        <f t="shared" si="20"/>
        <v>0</v>
      </c>
      <c r="G429" s="161"/>
      <c r="H429" s="142"/>
      <c r="I429" s="130" t="e">
        <f>VLOOKUP(H429,Presupuesto!$B$11:$C$565,2,0)</f>
        <v>#N/A</v>
      </c>
      <c r="J429" s="98" t="str">
        <f t="shared" si="21"/>
        <v>Desarrollo del Sistema de Educación Superior</v>
      </c>
      <c r="K429" s="98" t="s">
        <v>412</v>
      </c>
    </row>
    <row r="430" spans="3:11">
      <c r="C430" s="141"/>
      <c r="D430" s="158"/>
      <c r="E430" s="123"/>
      <c r="F430" s="97">
        <f t="shared" si="20"/>
        <v>0</v>
      </c>
      <c r="G430" s="161"/>
      <c r="H430" s="142"/>
      <c r="I430" s="130" t="e">
        <f>VLOOKUP(H430,Presupuesto!$B$11:$C$565,2,0)</f>
        <v>#N/A</v>
      </c>
      <c r="J430" s="98" t="str">
        <f t="shared" si="21"/>
        <v>Desarrollo del Sistema de Educación Superior</v>
      </c>
      <c r="K430" s="98" t="s">
        <v>412</v>
      </c>
    </row>
    <row r="431" spans="3:11">
      <c r="C431" s="141"/>
      <c r="D431" s="158"/>
      <c r="E431" s="123"/>
      <c r="F431" s="97">
        <f t="shared" si="20"/>
        <v>0</v>
      </c>
      <c r="G431" s="161"/>
      <c r="H431" s="142"/>
      <c r="I431" s="130" t="e">
        <f>VLOOKUP(H431,Presupuesto!$B$11:$C$565,2,0)</f>
        <v>#N/A</v>
      </c>
      <c r="J431" s="98" t="str">
        <f t="shared" si="21"/>
        <v>Desarrollo del Sistema de Educación Superior</v>
      </c>
      <c r="K431" s="98" t="s">
        <v>412</v>
      </c>
    </row>
    <row r="432" spans="3:11">
      <c r="C432" s="141"/>
      <c r="D432" s="158"/>
      <c r="E432" s="123"/>
      <c r="F432" s="97">
        <f t="shared" si="20"/>
        <v>0</v>
      </c>
      <c r="G432" s="161"/>
      <c r="H432" s="142"/>
      <c r="I432" s="130" t="e">
        <f>VLOOKUP(H432,Presupuesto!$B$11:$C$565,2,0)</f>
        <v>#N/A</v>
      </c>
      <c r="J432" s="98" t="str">
        <f t="shared" si="21"/>
        <v>Desarrollo del Sistema de Educación Superior</v>
      </c>
      <c r="K432" s="98" t="s">
        <v>412</v>
      </c>
    </row>
    <row r="433" spans="3:11">
      <c r="C433" s="141"/>
      <c r="D433" s="158"/>
      <c r="E433" s="123"/>
      <c r="F433" s="97">
        <f t="shared" si="20"/>
        <v>0</v>
      </c>
      <c r="G433" s="161"/>
      <c r="H433" s="142"/>
      <c r="I433" s="130" t="e">
        <f>VLOOKUP(H433,Presupuesto!$B$11:$C$565,2,0)</f>
        <v>#N/A</v>
      </c>
      <c r="J433" s="98" t="str">
        <f t="shared" si="21"/>
        <v>Desarrollo del Sistema de Educación Superior</v>
      </c>
      <c r="K433" s="98" t="s">
        <v>412</v>
      </c>
    </row>
    <row r="434" spans="3:11">
      <c r="C434" s="141"/>
      <c r="D434" s="158"/>
      <c r="E434" s="123"/>
      <c r="F434" s="97">
        <f t="shared" si="20"/>
        <v>0</v>
      </c>
      <c r="G434" s="161"/>
      <c r="H434" s="142"/>
      <c r="I434" s="130" t="e">
        <f>VLOOKUP(H434,Presupuesto!$B$11:$C$565,2,0)</f>
        <v>#N/A</v>
      </c>
      <c r="J434" s="98" t="str">
        <f t="shared" si="21"/>
        <v>Desarrollo del Sistema de Educación Superior</v>
      </c>
      <c r="K434" s="98" t="s">
        <v>412</v>
      </c>
    </row>
    <row r="435" spans="3:11">
      <c r="C435" s="141"/>
      <c r="D435" s="158"/>
      <c r="E435" s="123"/>
      <c r="F435" s="97">
        <f t="shared" si="20"/>
        <v>0</v>
      </c>
      <c r="G435" s="161"/>
      <c r="H435" s="142"/>
      <c r="I435" s="130" t="e">
        <f>VLOOKUP(H435,Presupuesto!$B$11:$C$565,2,0)</f>
        <v>#N/A</v>
      </c>
      <c r="J435" s="98" t="str">
        <f t="shared" si="21"/>
        <v>Desarrollo del Sistema de Educación Superior</v>
      </c>
      <c r="K435" s="98" t="s">
        <v>412</v>
      </c>
    </row>
    <row r="436" spans="3:11">
      <c r="C436" s="143"/>
      <c r="D436" s="151"/>
      <c r="E436" s="118"/>
      <c r="F436" s="97">
        <f t="shared" si="20"/>
        <v>0</v>
      </c>
      <c r="G436" s="161"/>
      <c r="H436" s="144"/>
      <c r="I436" s="130" t="e">
        <f>VLOOKUP(H436,Presupuesto!$B$11:$C$565,2,0)</f>
        <v>#N/A</v>
      </c>
      <c r="J436" s="98" t="str">
        <f t="shared" si="21"/>
        <v>Desarrollo del Sistema de Educación Superior</v>
      </c>
      <c r="K436" s="98" t="s">
        <v>412</v>
      </c>
    </row>
    <row r="437" spans="3:11">
      <c r="C437" s="143"/>
      <c r="D437" s="151"/>
      <c r="E437" s="118"/>
      <c r="F437" s="97">
        <f t="shared" si="20"/>
        <v>0</v>
      </c>
      <c r="G437" s="161"/>
      <c r="H437" s="144"/>
      <c r="I437" s="130" t="e">
        <f>VLOOKUP(H437,Presupuesto!$B$11:$C$565,2,0)</f>
        <v>#N/A</v>
      </c>
      <c r="J437" s="98" t="str">
        <f t="shared" si="21"/>
        <v>Desarrollo del Sistema de Educación Superior</v>
      </c>
      <c r="K437" s="98" t="s">
        <v>412</v>
      </c>
    </row>
    <row r="438" spans="3:11">
      <c r="C438" s="143"/>
      <c r="D438" s="151"/>
      <c r="E438" s="118"/>
      <c r="F438" s="97">
        <f t="shared" si="20"/>
        <v>0</v>
      </c>
      <c r="G438" s="161"/>
      <c r="H438" s="144"/>
      <c r="I438" s="130" t="e">
        <f>VLOOKUP(H438,Presupuesto!$B$11:$C$565,2,0)</f>
        <v>#N/A</v>
      </c>
      <c r="J438" s="98" t="str">
        <f t="shared" si="21"/>
        <v>Desarrollo del Sistema de Educación Superior</v>
      </c>
      <c r="K438" s="98" t="s">
        <v>412</v>
      </c>
    </row>
    <row r="439" spans="3:11">
      <c r="C439" s="143"/>
      <c r="D439" s="151"/>
      <c r="E439" s="118"/>
      <c r="F439" s="97">
        <f t="shared" si="20"/>
        <v>0</v>
      </c>
      <c r="G439" s="161"/>
      <c r="H439" s="144"/>
      <c r="I439" s="130" t="e">
        <f>VLOOKUP(H439,Presupuesto!$B$11:$C$565,2,0)</f>
        <v>#N/A</v>
      </c>
      <c r="J439" s="98" t="str">
        <f t="shared" si="21"/>
        <v>Desarrollo del Sistema de Educación Superior</v>
      </c>
      <c r="K439" s="98" t="s">
        <v>412</v>
      </c>
    </row>
    <row r="440" spans="3:11">
      <c r="C440" s="143"/>
      <c r="D440" s="151"/>
      <c r="E440" s="118"/>
      <c r="F440" s="97">
        <f t="shared" si="20"/>
        <v>0</v>
      </c>
      <c r="G440" s="161"/>
      <c r="H440" s="144"/>
      <c r="I440" s="130" t="e">
        <f>VLOOKUP(H440,Presupuesto!$B$11:$C$565,2,0)</f>
        <v>#N/A</v>
      </c>
      <c r="J440" s="98" t="str">
        <f t="shared" si="21"/>
        <v>Desarrollo del Sistema de Educación Superior</v>
      </c>
      <c r="K440" s="98" t="s">
        <v>412</v>
      </c>
    </row>
    <row r="441" spans="3:11">
      <c r="C441" s="143"/>
      <c r="D441" s="151"/>
      <c r="E441" s="118"/>
      <c r="F441" s="97">
        <f t="shared" si="20"/>
        <v>0</v>
      </c>
      <c r="G441" s="161"/>
      <c r="H441" s="144"/>
      <c r="I441" s="130" t="e">
        <f>VLOOKUP(H441,Presupuesto!$B$11:$C$565,2,0)</f>
        <v>#N/A</v>
      </c>
      <c r="J441" s="98" t="str">
        <f t="shared" si="21"/>
        <v>Desarrollo del Sistema de Educación Superior</v>
      </c>
      <c r="K441" s="98" t="s">
        <v>412</v>
      </c>
    </row>
    <row r="442" spans="3:11">
      <c r="C442" s="143"/>
      <c r="D442" s="151"/>
      <c r="E442" s="118"/>
      <c r="F442" s="97">
        <f t="shared" si="20"/>
        <v>0</v>
      </c>
      <c r="G442" s="161"/>
      <c r="H442" s="144"/>
      <c r="I442" s="130" t="e">
        <f>VLOOKUP(H442,Presupuesto!$B$11:$C$565,2,0)</f>
        <v>#N/A</v>
      </c>
      <c r="J442" s="98" t="str">
        <f t="shared" si="21"/>
        <v>Desarrollo del Sistema de Educación Superior</v>
      </c>
      <c r="K442" s="98" t="s">
        <v>412</v>
      </c>
    </row>
    <row r="443" spans="3:11">
      <c r="C443" s="143"/>
      <c r="D443" s="151"/>
      <c r="E443" s="118"/>
      <c r="F443" s="97">
        <f t="shared" si="20"/>
        <v>0</v>
      </c>
      <c r="G443" s="161"/>
      <c r="H443" s="144"/>
      <c r="I443" s="130" t="e">
        <f>VLOOKUP(H443,Presupuesto!$B$11:$C$565,2,0)</f>
        <v>#N/A</v>
      </c>
      <c r="J443" s="98" t="str">
        <f t="shared" si="21"/>
        <v>Desarrollo del Sistema de Educación Superior</v>
      </c>
      <c r="K443" s="98" t="s">
        <v>412</v>
      </c>
    </row>
    <row r="444" spans="3:11">
      <c r="C444" s="145"/>
      <c r="D444" s="151"/>
      <c r="E444" s="118"/>
      <c r="F444" s="97">
        <f t="shared" si="20"/>
        <v>0</v>
      </c>
      <c r="G444" s="161"/>
      <c r="H444" s="146"/>
      <c r="I444" s="130" t="e">
        <f>VLOOKUP(H444,Presupuesto!$B$11:$C$565,2,0)</f>
        <v>#N/A</v>
      </c>
      <c r="J444" s="98" t="str">
        <f t="shared" si="21"/>
        <v>Desarrollo del Sistema de Educación Superior</v>
      </c>
      <c r="K444" s="98" t="s">
        <v>403</v>
      </c>
    </row>
    <row r="445" spans="3:11">
      <c r="C445" s="145"/>
      <c r="D445" s="151"/>
      <c r="E445" s="118"/>
      <c r="F445" s="97">
        <f t="shared" si="20"/>
        <v>0</v>
      </c>
      <c r="G445" s="161"/>
      <c r="H445" s="146"/>
      <c r="I445" s="130" t="e">
        <f>VLOOKUP(H445,Presupuesto!$B$11:$C$565,2,0)</f>
        <v>#N/A</v>
      </c>
      <c r="J445" s="98" t="str">
        <f t="shared" si="21"/>
        <v>Desarrollo del Sistema de Educación Superior</v>
      </c>
      <c r="K445" s="98" t="s">
        <v>412</v>
      </c>
    </row>
    <row r="446" spans="3:11">
      <c r="C446" s="145"/>
      <c r="D446" s="151"/>
      <c r="E446" s="118"/>
      <c r="F446" s="97">
        <f t="shared" si="20"/>
        <v>0</v>
      </c>
      <c r="G446" s="161"/>
      <c r="H446" s="146"/>
      <c r="I446" s="130" t="e">
        <f>VLOOKUP(H446,Presupuesto!$B$11:$C$565,2,0)</f>
        <v>#N/A</v>
      </c>
      <c r="J446" s="98" t="str">
        <f t="shared" si="21"/>
        <v>Desarrollo del Sistema de Educación Superior</v>
      </c>
      <c r="K446" s="98" t="s">
        <v>412</v>
      </c>
    </row>
    <row r="447" spans="3:11">
      <c r="C447" s="145"/>
      <c r="D447" s="151"/>
      <c r="E447" s="118"/>
      <c r="F447" s="97">
        <f t="shared" si="20"/>
        <v>0</v>
      </c>
      <c r="G447" s="161"/>
      <c r="H447" s="146"/>
      <c r="I447" s="130" t="e">
        <f>VLOOKUP(H447,Presupuesto!$B$11:$C$565,2,0)</f>
        <v>#N/A</v>
      </c>
      <c r="J447" s="98" t="str">
        <f t="shared" si="21"/>
        <v>Desarrollo del Sistema de Educación Superior</v>
      </c>
      <c r="K447" s="98" t="s">
        <v>412</v>
      </c>
    </row>
    <row r="448" spans="3:11" ht="15.75" thickBot="1">
      <c r="C448" s="147"/>
      <c r="D448" s="159"/>
      <c r="E448" s="103"/>
      <c r="F448" s="105">
        <f t="shared" si="20"/>
        <v>0</v>
      </c>
      <c r="G448" s="162"/>
      <c r="H448" s="148"/>
      <c r="I448" s="132" t="e">
        <f>VLOOKUP(H448,Presupuesto!$B$11:$C$565,2,0)</f>
        <v>#N/A</v>
      </c>
      <c r="J448" s="106" t="str">
        <f t="shared" si="21"/>
        <v>Desarrollo del Sistema de Educación Superior</v>
      </c>
      <c r="K448" s="124" t="s">
        <v>394</v>
      </c>
    </row>
    <row r="450" spans="3:11" ht="15.75" thickBot="1"/>
    <row r="451" spans="3:11" ht="15.75" thickBot="1">
      <c r="C451" s="157" t="s">
        <v>53</v>
      </c>
      <c r="D451" s="353">
        <f>SUM(F458:F492)</f>
        <v>0</v>
      </c>
      <c r="F451" s="70"/>
      <c r="G451" s="79"/>
      <c r="H451" s="70"/>
      <c r="I451" s="70"/>
    </row>
    <row r="452" spans="3:11">
      <c r="C452" s="70"/>
      <c r="D452" s="31"/>
      <c r="E452" s="93"/>
      <c r="F452" s="93"/>
      <c r="G452" s="93"/>
      <c r="H452" s="76"/>
      <c r="I452" s="76"/>
      <c r="J452" s="76"/>
      <c r="K452" s="112"/>
    </row>
    <row r="453" spans="3:11">
      <c r="C453" s="70"/>
      <c r="D453" s="31"/>
      <c r="E453" s="93"/>
      <c r="F453" s="93"/>
      <c r="G453" s="93"/>
      <c r="H453" s="76"/>
      <c r="I453" s="76"/>
      <c r="J453" s="76"/>
      <c r="K453" s="112"/>
    </row>
    <row r="454" spans="3:11" ht="15.75">
      <c r="C454" s="202" t="s">
        <v>392</v>
      </c>
      <c r="D454" s="351"/>
      <c r="E454" s="93"/>
      <c r="F454" s="93"/>
      <c r="G454" s="93"/>
      <c r="H454" s="76"/>
      <c r="I454" s="76"/>
      <c r="J454" s="76"/>
      <c r="K454" s="112"/>
    </row>
    <row r="455" spans="3:11" ht="18.75">
      <c r="C455" s="208" t="e">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#N/A</v>
      </c>
      <c r="D455" s="31"/>
      <c r="E455" s="93"/>
      <c r="F455" s="93"/>
      <c r="G455" s="93"/>
      <c r="H455" s="76"/>
      <c r="I455" s="76"/>
      <c r="J455" s="76"/>
      <c r="K455" s="112"/>
    </row>
    <row r="456" spans="3:11" ht="15.75" thickBot="1">
      <c r="F456" s="93"/>
      <c r="G456" s="76"/>
      <c r="H456" s="76"/>
      <c r="I456" s="76"/>
    </row>
    <row r="457" spans="3:11" ht="30.75" thickBot="1">
      <c r="C457" s="129" t="s">
        <v>44</v>
      </c>
      <c r="D457" s="129" t="s">
        <v>55</v>
      </c>
      <c r="E457" s="136" t="s">
        <v>57</v>
      </c>
      <c r="F457" s="135" t="s">
        <v>27</v>
      </c>
      <c r="G457" s="133" t="s">
        <v>131</v>
      </c>
      <c r="H457" s="136" t="s">
        <v>46</v>
      </c>
      <c r="I457" s="133" t="s">
        <v>132</v>
      </c>
      <c r="J457" s="133" t="s">
        <v>410</v>
      </c>
      <c r="K457" s="133" t="s">
        <v>411</v>
      </c>
    </row>
    <row r="458" spans="3:11">
      <c r="C458" s="218" t="s">
        <v>439</v>
      </c>
      <c r="D458" s="219"/>
      <c r="E458" s="217">
        <f>HLOOKUP(C458,$AH$2:$BU$3,2,0)</f>
        <v>620</v>
      </c>
      <c r="F458" s="97">
        <f t="shared" ref="F458:F492" si="22">D458*E458</f>
        <v>0</v>
      </c>
      <c r="G458" s="161"/>
      <c r="H458" s="142"/>
      <c r="I458" s="130" t="e">
        <f>VLOOKUP(H458,Presupuesto!$B$11:$C$565,2,0)</f>
        <v>#N/A</v>
      </c>
      <c r="J458" s="216" t="s">
        <v>1462</v>
      </c>
      <c r="K458" s="98" t="s">
        <v>394</v>
      </c>
    </row>
    <row r="459" spans="3:11">
      <c r="C459" s="141"/>
      <c r="D459" s="158"/>
      <c r="E459" s="123"/>
      <c r="F459" s="97">
        <f t="shared" si="22"/>
        <v>0</v>
      </c>
      <c r="G459" s="161"/>
      <c r="H459" s="142"/>
      <c r="I459" s="130" t="e">
        <f>VLOOKUP(H459,Presupuesto!$B$11:$C$565,2,0)</f>
        <v>#N/A</v>
      </c>
      <c r="J459" s="98" t="str">
        <f>$J$458</f>
        <v>Desarrollo del Sistema de Educación Superior</v>
      </c>
      <c r="K459" s="98" t="s">
        <v>412</v>
      </c>
    </row>
    <row r="460" spans="3:11">
      <c r="C460" s="141"/>
      <c r="D460" s="158"/>
      <c r="E460" s="123"/>
      <c r="F460" s="97">
        <f t="shared" si="22"/>
        <v>0</v>
      </c>
      <c r="G460" s="161"/>
      <c r="H460" s="142"/>
      <c r="I460" s="130" t="e">
        <f>VLOOKUP(H460,Presupuesto!$B$11:$C$565,2,0)</f>
        <v>#N/A</v>
      </c>
      <c r="J460" s="98" t="str">
        <f t="shared" ref="J460:J492" si="23">$J$458</f>
        <v>Desarrollo del Sistema de Educación Superior</v>
      </c>
      <c r="K460" s="98" t="s">
        <v>412</v>
      </c>
    </row>
    <row r="461" spans="3:11">
      <c r="C461" s="141"/>
      <c r="D461" s="158"/>
      <c r="E461" s="123"/>
      <c r="F461" s="97">
        <f t="shared" si="22"/>
        <v>0</v>
      </c>
      <c r="G461" s="161"/>
      <c r="H461" s="142"/>
      <c r="I461" s="130" t="e">
        <f>VLOOKUP(H461,Presupuesto!$B$11:$C$565,2,0)</f>
        <v>#N/A</v>
      </c>
      <c r="J461" s="98" t="str">
        <f t="shared" si="23"/>
        <v>Desarrollo del Sistema de Educación Superior</v>
      </c>
      <c r="K461" s="98" t="s">
        <v>412</v>
      </c>
    </row>
    <row r="462" spans="3:11">
      <c r="C462" s="141"/>
      <c r="D462" s="158"/>
      <c r="E462" s="123"/>
      <c r="F462" s="97">
        <f t="shared" si="22"/>
        <v>0</v>
      </c>
      <c r="G462" s="161"/>
      <c r="H462" s="142"/>
      <c r="I462" s="130" t="e">
        <f>VLOOKUP(H462,Presupuesto!$B$11:$C$565,2,0)</f>
        <v>#N/A</v>
      </c>
      <c r="J462" s="98" t="str">
        <f t="shared" si="23"/>
        <v>Desarrollo del Sistema de Educación Superior</v>
      </c>
      <c r="K462" s="98" t="s">
        <v>412</v>
      </c>
    </row>
    <row r="463" spans="3:11">
      <c r="C463" s="141"/>
      <c r="D463" s="158"/>
      <c r="E463" s="123"/>
      <c r="F463" s="97">
        <f t="shared" si="22"/>
        <v>0</v>
      </c>
      <c r="G463" s="161"/>
      <c r="H463" s="142"/>
      <c r="I463" s="130" t="e">
        <f>VLOOKUP(H463,Presupuesto!$B$11:$C$565,2,0)</f>
        <v>#N/A</v>
      </c>
      <c r="J463" s="98" t="str">
        <f t="shared" si="23"/>
        <v>Desarrollo del Sistema de Educación Superior</v>
      </c>
      <c r="K463" s="98" t="s">
        <v>401</v>
      </c>
    </row>
    <row r="464" spans="3:11">
      <c r="C464" s="141"/>
      <c r="D464" s="158"/>
      <c r="E464" s="123"/>
      <c r="F464" s="97">
        <f t="shared" si="22"/>
        <v>0</v>
      </c>
      <c r="G464" s="161"/>
      <c r="H464" s="142"/>
      <c r="I464" s="130" t="e">
        <f>VLOOKUP(H464,Presupuesto!$B$11:$C$565,2,0)</f>
        <v>#N/A</v>
      </c>
      <c r="J464" s="98" t="str">
        <f t="shared" si="23"/>
        <v>Desarrollo del Sistema de Educación Superior</v>
      </c>
      <c r="K464" s="98" t="s">
        <v>412</v>
      </c>
    </row>
    <row r="465" spans="3:11">
      <c r="C465" s="141"/>
      <c r="D465" s="158"/>
      <c r="E465" s="123"/>
      <c r="F465" s="97">
        <f t="shared" si="22"/>
        <v>0</v>
      </c>
      <c r="G465" s="161"/>
      <c r="H465" s="142"/>
      <c r="I465" s="130" t="e">
        <f>VLOOKUP(H465,Presupuesto!$B$11:$C$565,2,0)</f>
        <v>#N/A</v>
      </c>
      <c r="J465" s="98" t="str">
        <f t="shared" si="23"/>
        <v>Desarrollo del Sistema de Educación Superior</v>
      </c>
      <c r="K465" s="98" t="s">
        <v>412</v>
      </c>
    </row>
    <row r="466" spans="3:11">
      <c r="C466" s="141"/>
      <c r="D466" s="158"/>
      <c r="E466" s="123"/>
      <c r="F466" s="97">
        <f t="shared" si="22"/>
        <v>0</v>
      </c>
      <c r="G466" s="161"/>
      <c r="H466" s="142"/>
      <c r="I466" s="130" t="e">
        <f>VLOOKUP(H466,Presupuesto!$B$11:$C$565,2,0)</f>
        <v>#N/A</v>
      </c>
      <c r="J466" s="98" t="str">
        <f t="shared" si="23"/>
        <v>Desarrollo del Sistema de Educación Superior</v>
      </c>
      <c r="K466" s="98" t="s">
        <v>412</v>
      </c>
    </row>
    <row r="467" spans="3:11">
      <c r="C467" s="141"/>
      <c r="D467" s="158"/>
      <c r="E467" s="123"/>
      <c r="F467" s="97">
        <f t="shared" si="22"/>
        <v>0</v>
      </c>
      <c r="G467" s="161"/>
      <c r="H467" s="142"/>
      <c r="I467" s="130" t="e">
        <f>VLOOKUP(H467,Presupuesto!$B$11:$C$565,2,0)</f>
        <v>#N/A</v>
      </c>
      <c r="J467" s="98" t="str">
        <f t="shared" si="23"/>
        <v>Desarrollo del Sistema de Educación Superior</v>
      </c>
      <c r="K467" s="98" t="s">
        <v>412</v>
      </c>
    </row>
    <row r="468" spans="3:11">
      <c r="C468" s="141"/>
      <c r="D468" s="158"/>
      <c r="E468" s="123"/>
      <c r="F468" s="97">
        <f t="shared" si="22"/>
        <v>0</v>
      </c>
      <c r="G468" s="161"/>
      <c r="H468" s="142"/>
      <c r="I468" s="130" t="e">
        <f>VLOOKUP(H468,Presupuesto!$B$11:$C$565,2,0)</f>
        <v>#N/A</v>
      </c>
      <c r="J468" s="98" t="str">
        <f t="shared" si="23"/>
        <v>Desarrollo del Sistema de Educación Superior</v>
      </c>
      <c r="K468" s="98" t="s">
        <v>412</v>
      </c>
    </row>
    <row r="469" spans="3:11">
      <c r="C469" s="141"/>
      <c r="D469" s="158"/>
      <c r="E469" s="123"/>
      <c r="F469" s="97">
        <f t="shared" si="22"/>
        <v>0</v>
      </c>
      <c r="G469" s="161"/>
      <c r="H469" s="142"/>
      <c r="I469" s="130" t="e">
        <f>VLOOKUP(H469,Presupuesto!$B$11:$C$565,2,0)</f>
        <v>#N/A</v>
      </c>
      <c r="J469" s="98" t="str">
        <f t="shared" si="23"/>
        <v>Desarrollo del Sistema de Educación Superior</v>
      </c>
      <c r="K469" s="98" t="s">
        <v>412</v>
      </c>
    </row>
    <row r="470" spans="3:11">
      <c r="C470" s="141"/>
      <c r="D470" s="158"/>
      <c r="E470" s="123"/>
      <c r="F470" s="97">
        <f t="shared" si="22"/>
        <v>0</v>
      </c>
      <c r="G470" s="161"/>
      <c r="H470" s="142"/>
      <c r="I470" s="130" t="e">
        <f>VLOOKUP(H470,Presupuesto!$B$11:$C$565,2,0)</f>
        <v>#N/A</v>
      </c>
      <c r="J470" s="98" t="str">
        <f t="shared" si="23"/>
        <v>Desarrollo del Sistema de Educación Superior</v>
      </c>
      <c r="K470" s="98" t="s">
        <v>412</v>
      </c>
    </row>
    <row r="471" spans="3:11">
      <c r="C471" s="141"/>
      <c r="D471" s="158"/>
      <c r="E471" s="123"/>
      <c r="F471" s="97">
        <f t="shared" si="22"/>
        <v>0</v>
      </c>
      <c r="G471" s="161"/>
      <c r="H471" s="142"/>
      <c r="I471" s="130" t="e">
        <f>VLOOKUP(H471,Presupuesto!$B$11:$C$565,2,0)</f>
        <v>#N/A</v>
      </c>
      <c r="J471" s="98" t="str">
        <f t="shared" si="23"/>
        <v>Desarrollo del Sistema de Educación Superior</v>
      </c>
      <c r="K471" s="98" t="s">
        <v>412</v>
      </c>
    </row>
    <row r="472" spans="3:11">
      <c r="C472" s="141"/>
      <c r="D472" s="158"/>
      <c r="E472" s="123"/>
      <c r="F472" s="97">
        <f t="shared" si="22"/>
        <v>0</v>
      </c>
      <c r="G472" s="161"/>
      <c r="H472" s="142"/>
      <c r="I472" s="130" t="e">
        <f>VLOOKUP(H472,Presupuesto!$B$11:$C$565,2,0)</f>
        <v>#N/A</v>
      </c>
      <c r="J472" s="98" t="str">
        <f t="shared" si="23"/>
        <v>Desarrollo del Sistema de Educación Superior</v>
      </c>
      <c r="K472" s="98" t="s">
        <v>412</v>
      </c>
    </row>
    <row r="473" spans="3:11">
      <c r="C473" s="141"/>
      <c r="D473" s="158"/>
      <c r="E473" s="123"/>
      <c r="F473" s="97">
        <f t="shared" si="22"/>
        <v>0</v>
      </c>
      <c r="G473" s="161"/>
      <c r="H473" s="142"/>
      <c r="I473" s="130" t="e">
        <f>VLOOKUP(H473,Presupuesto!$B$11:$C$565,2,0)</f>
        <v>#N/A</v>
      </c>
      <c r="J473" s="98" t="str">
        <f t="shared" si="23"/>
        <v>Desarrollo del Sistema de Educación Superior</v>
      </c>
      <c r="K473" s="98" t="s">
        <v>412</v>
      </c>
    </row>
    <row r="474" spans="3:11">
      <c r="C474" s="141"/>
      <c r="D474" s="158"/>
      <c r="E474" s="123"/>
      <c r="F474" s="97">
        <f t="shared" si="22"/>
        <v>0</v>
      </c>
      <c r="G474" s="161"/>
      <c r="H474" s="142"/>
      <c r="I474" s="130" t="e">
        <f>VLOOKUP(H474,Presupuesto!$B$11:$C$565,2,0)</f>
        <v>#N/A</v>
      </c>
      <c r="J474" s="98" t="str">
        <f t="shared" si="23"/>
        <v>Desarrollo del Sistema de Educación Superior</v>
      </c>
      <c r="K474" s="98" t="s">
        <v>412</v>
      </c>
    </row>
    <row r="475" spans="3:11">
      <c r="C475" s="141"/>
      <c r="D475" s="158"/>
      <c r="E475" s="123"/>
      <c r="F475" s="97">
        <f t="shared" si="22"/>
        <v>0</v>
      </c>
      <c r="G475" s="161"/>
      <c r="H475" s="142"/>
      <c r="I475" s="130" t="e">
        <f>VLOOKUP(H475,Presupuesto!$B$11:$C$565,2,0)</f>
        <v>#N/A</v>
      </c>
      <c r="J475" s="98" t="str">
        <f t="shared" si="23"/>
        <v>Desarrollo del Sistema de Educación Superior</v>
      </c>
      <c r="K475" s="98" t="s">
        <v>412</v>
      </c>
    </row>
    <row r="476" spans="3:11">
      <c r="C476" s="141"/>
      <c r="D476" s="158"/>
      <c r="E476" s="123"/>
      <c r="F476" s="97">
        <f t="shared" si="22"/>
        <v>0</v>
      </c>
      <c r="G476" s="161"/>
      <c r="H476" s="142"/>
      <c r="I476" s="130" t="e">
        <f>VLOOKUP(H476,Presupuesto!$B$11:$C$565,2,0)</f>
        <v>#N/A</v>
      </c>
      <c r="J476" s="98" t="str">
        <f t="shared" si="23"/>
        <v>Desarrollo del Sistema de Educación Superior</v>
      </c>
      <c r="K476" s="98" t="s">
        <v>412</v>
      </c>
    </row>
    <row r="477" spans="3:11">
      <c r="C477" s="141"/>
      <c r="D477" s="158"/>
      <c r="E477" s="123"/>
      <c r="F477" s="97">
        <f t="shared" si="22"/>
        <v>0</v>
      </c>
      <c r="G477" s="161"/>
      <c r="H477" s="142"/>
      <c r="I477" s="130" t="e">
        <f>VLOOKUP(H477,Presupuesto!$B$11:$C$565,2,0)</f>
        <v>#N/A</v>
      </c>
      <c r="J477" s="98" t="str">
        <f t="shared" si="23"/>
        <v>Desarrollo del Sistema de Educación Superior</v>
      </c>
      <c r="K477" s="98" t="s">
        <v>412</v>
      </c>
    </row>
    <row r="478" spans="3:11">
      <c r="C478" s="141"/>
      <c r="D478" s="158"/>
      <c r="E478" s="123"/>
      <c r="F478" s="97">
        <f t="shared" si="22"/>
        <v>0</v>
      </c>
      <c r="G478" s="161"/>
      <c r="H478" s="142"/>
      <c r="I478" s="130" t="e">
        <f>VLOOKUP(H478,Presupuesto!$B$11:$C$565,2,0)</f>
        <v>#N/A</v>
      </c>
      <c r="J478" s="98" t="str">
        <f t="shared" si="23"/>
        <v>Desarrollo del Sistema de Educación Superior</v>
      </c>
      <c r="K478" s="98" t="s">
        <v>412</v>
      </c>
    </row>
    <row r="479" spans="3:11">
      <c r="C479" s="141"/>
      <c r="D479" s="158"/>
      <c r="E479" s="123"/>
      <c r="F479" s="97">
        <f t="shared" si="22"/>
        <v>0</v>
      </c>
      <c r="G479" s="161"/>
      <c r="H479" s="142"/>
      <c r="I479" s="130" t="e">
        <f>VLOOKUP(H479,Presupuesto!$B$11:$C$565,2,0)</f>
        <v>#N/A</v>
      </c>
      <c r="J479" s="98" t="str">
        <f t="shared" si="23"/>
        <v>Desarrollo del Sistema de Educación Superior</v>
      </c>
      <c r="K479" s="98" t="s">
        <v>412</v>
      </c>
    </row>
    <row r="480" spans="3:11">
      <c r="C480" s="143"/>
      <c r="D480" s="151"/>
      <c r="E480" s="118"/>
      <c r="F480" s="97">
        <f t="shared" si="22"/>
        <v>0</v>
      </c>
      <c r="G480" s="161"/>
      <c r="H480" s="144"/>
      <c r="I480" s="130" t="e">
        <f>VLOOKUP(H480,Presupuesto!$B$11:$C$565,2,0)</f>
        <v>#N/A</v>
      </c>
      <c r="J480" s="98" t="str">
        <f t="shared" si="23"/>
        <v>Desarrollo del Sistema de Educación Superior</v>
      </c>
      <c r="K480" s="98" t="s">
        <v>412</v>
      </c>
    </row>
    <row r="481" spans="3:11">
      <c r="C481" s="143"/>
      <c r="D481" s="151"/>
      <c r="E481" s="118"/>
      <c r="F481" s="97">
        <f t="shared" si="22"/>
        <v>0</v>
      </c>
      <c r="G481" s="161"/>
      <c r="H481" s="144"/>
      <c r="I481" s="130" t="e">
        <f>VLOOKUP(H481,Presupuesto!$B$11:$C$565,2,0)</f>
        <v>#N/A</v>
      </c>
      <c r="J481" s="98" t="str">
        <f t="shared" si="23"/>
        <v>Desarrollo del Sistema de Educación Superior</v>
      </c>
      <c r="K481" s="98" t="s">
        <v>412</v>
      </c>
    </row>
    <row r="482" spans="3:11">
      <c r="C482" s="143"/>
      <c r="D482" s="151"/>
      <c r="E482" s="118"/>
      <c r="F482" s="97">
        <f t="shared" si="22"/>
        <v>0</v>
      </c>
      <c r="G482" s="161"/>
      <c r="H482" s="144"/>
      <c r="I482" s="130" t="e">
        <f>VLOOKUP(H482,Presupuesto!$B$11:$C$565,2,0)</f>
        <v>#N/A</v>
      </c>
      <c r="J482" s="98" t="str">
        <f t="shared" si="23"/>
        <v>Desarrollo del Sistema de Educación Superior</v>
      </c>
      <c r="K482" s="98" t="s">
        <v>412</v>
      </c>
    </row>
    <row r="483" spans="3:11">
      <c r="C483" s="143"/>
      <c r="D483" s="151"/>
      <c r="E483" s="118"/>
      <c r="F483" s="97">
        <f t="shared" si="22"/>
        <v>0</v>
      </c>
      <c r="G483" s="161"/>
      <c r="H483" s="144"/>
      <c r="I483" s="130" t="e">
        <f>VLOOKUP(H483,Presupuesto!$B$11:$C$565,2,0)</f>
        <v>#N/A</v>
      </c>
      <c r="J483" s="98" t="str">
        <f t="shared" si="23"/>
        <v>Desarrollo del Sistema de Educación Superior</v>
      </c>
      <c r="K483" s="98" t="s">
        <v>412</v>
      </c>
    </row>
    <row r="484" spans="3:11">
      <c r="C484" s="143"/>
      <c r="D484" s="151"/>
      <c r="E484" s="118"/>
      <c r="F484" s="97">
        <f t="shared" si="22"/>
        <v>0</v>
      </c>
      <c r="G484" s="161"/>
      <c r="H484" s="144"/>
      <c r="I484" s="130" t="e">
        <f>VLOOKUP(H484,Presupuesto!$B$11:$C$565,2,0)</f>
        <v>#N/A</v>
      </c>
      <c r="J484" s="98" t="str">
        <f t="shared" si="23"/>
        <v>Desarrollo del Sistema de Educación Superior</v>
      </c>
      <c r="K484" s="98" t="s">
        <v>412</v>
      </c>
    </row>
    <row r="485" spans="3:11">
      <c r="C485" s="143"/>
      <c r="D485" s="151"/>
      <c r="E485" s="118"/>
      <c r="F485" s="97">
        <f t="shared" si="22"/>
        <v>0</v>
      </c>
      <c r="G485" s="161"/>
      <c r="H485" s="144"/>
      <c r="I485" s="130" t="e">
        <f>VLOOKUP(H485,Presupuesto!$B$11:$C$565,2,0)</f>
        <v>#N/A</v>
      </c>
      <c r="J485" s="98" t="str">
        <f t="shared" si="23"/>
        <v>Desarrollo del Sistema de Educación Superior</v>
      </c>
      <c r="K485" s="98" t="s">
        <v>412</v>
      </c>
    </row>
    <row r="486" spans="3:11">
      <c r="C486" s="143"/>
      <c r="D486" s="151"/>
      <c r="E486" s="118"/>
      <c r="F486" s="97">
        <f t="shared" si="22"/>
        <v>0</v>
      </c>
      <c r="G486" s="161"/>
      <c r="H486" s="144"/>
      <c r="I486" s="130" t="e">
        <f>VLOOKUP(H486,Presupuesto!$B$11:$C$565,2,0)</f>
        <v>#N/A</v>
      </c>
      <c r="J486" s="98" t="str">
        <f t="shared" si="23"/>
        <v>Desarrollo del Sistema de Educación Superior</v>
      </c>
      <c r="K486" s="98" t="s">
        <v>412</v>
      </c>
    </row>
    <row r="487" spans="3:11">
      <c r="C487" s="143"/>
      <c r="D487" s="151"/>
      <c r="E487" s="118"/>
      <c r="F487" s="97">
        <f t="shared" si="22"/>
        <v>0</v>
      </c>
      <c r="G487" s="161"/>
      <c r="H487" s="144"/>
      <c r="I487" s="130" t="e">
        <f>VLOOKUP(H487,Presupuesto!$B$11:$C$565,2,0)</f>
        <v>#N/A</v>
      </c>
      <c r="J487" s="98" t="str">
        <f t="shared" si="23"/>
        <v>Desarrollo del Sistema de Educación Superior</v>
      </c>
      <c r="K487" s="98" t="s">
        <v>412</v>
      </c>
    </row>
    <row r="488" spans="3:11">
      <c r="C488" s="145"/>
      <c r="D488" s="151"/>
      <c r="E488" s="118"/>
      <c r="F488" s="97">
        <f t="shared" si="22"/>
        <v>0</v>
      </c>
      <c r="G488" s="161"/>
      <c r="H488" s="146"/>
      <c r="I488" s="130" t="e">
        <f>VLOOKUP(H488,Presupuesto!$B$11:$C$565,2,0)</f>
        <v>#N/A</v>
      </c>
      <c r="J488" s="98" t="str">
        <f t="shared" si="23"/>
        <v>Desarrollo del Sistema de Educación Superior</v>
      </c>
      <c r="K488" s="98" t="s">
        <v>403</v>
      </c>
    </row>
    <row r="489" spans="3:11">
      <c r="C489" s="145"/>
      <c r="D489" s="151"/>
      <c r="E489" s="118"/>
      <c r="F489" s="97">
        <f t="shared" si="22"/>
        <v>0</v>
      </c>
      <c r="G489" s="161"/>
      <c r="H489" s="146"/>
      <c r="I489" s="130" t="e">
        <f>VLOOKUP(H489,Presupuesto!$B$11:$C$565,2,0)</f>
        <v>#N/A</v>
      </c>
      <c r="J489" s="98" t="str">
        <f t="shared" si="23"/>
        <v>Desarrollo del Sistema de Educación Superior</v>
      </c>
      <c r="K489" s="98" t="s">
        <v>412</v>
      </c>
    </row>
    <row r="490" spans="3:11">
      <c r="C490" s="145"/>
      <c r="D490" s="151"/>
      <c r="E490" s="118"/>
      <c r="F490" s="97">
        <f t="shared" si="22"/>
        <v>0</v>
      </c>
      <c r="G490" s="161"/>
      <c r="H490" s="146"/>
      <c r="I490" s="130" t="e">
        <f>VLOOKUP(H490,Presupuesto!$B$11:$C$565,2,0)</f>
        <v>#N/A</v>
      </c>
      <c r="J490" s="98" t="str">
        <f t="shared" si="23"/>
        <v>Desarrollo del Sistema de Educación Superior</v>
      </c>
      <c r="K490" s="98" t="s">
        <v>412</v>
      </c>
    </row>
    <row r="491" spans="3:11">
      <c r="C491" s="145"/>
      <c r="D491" s="151"/>
      <c r="E491" s="118"/>
      <c r="F491" s="97">
        <f t="shared" si="22"/>
        <v>0</v>
      </c>
      <c r="G491" s="161"/>
      <c r="H491" s="146"/>
      <c r="I491" s="130" t="e">
        <f>VLOOKUP(H491,Presupuesto!$B$11:$C$565,2,0)</f>
        <v>#N/A</v>
      </c>
      <c r="J491" s="98" t="str">
        <f t="shared" si="23"/>
        <v>Desarrollo del Sistema de Educación Superior</v>
      </c>
      <c r="K491" s="98" t="s">
        <v>412</v>
      </c>
    </row>
    <row r="492" spans="3:11" ht="15.75" thickBot="1">
      <c r="C492" s="147"/>
      <c r="D492" s="159"/>
      <c r="E492" s="103"/>
      <c r="F492" s="105">
        <f t="shared" si="22"/>
        <v>0</v>
      </c>
      <c r="G492" s="162"/>
      <c r="H492" s="148"/>
      <c r="I492" s="132" t="e">
        <f>VLOOKUP(H492,Presupuesto!$B$11:$C$565,2,0)</f>
        <v>#N/A</v>
      </c>
      <c r="J492" s="106" t="str">
        <f t="shared" si="23"/>
        <v>Desarrollo del Sistema de Educación Superior</v>
      </c>
      <c r="K492" s="124" t="s">
        <v>394</v>
      </c>
    </row>
    <row r="494" spans="3:11" ht="15.75" thickBot="1">
      <c r="F494" s="90"/>
      <c r="G494" s="89"/>
      <c r="H494" s="90"/>
      <c r="I494" s="90"/>
    </row>
    <row r="495" spans="3:11" ht="15.75" thickBot="1">
      <c r="C495" s="157" t="s">
        <v>53</v>
      </c>
      <c r="D495" s="353">
        <f>SUM(F502:F536)</f>
        <v>0</v>
      </c>
      <c r="F495" s="70"/>
      <c r="G495" s="79"/>
      <c r="H495" s="70"/>
      <c r="I495" s="70"/>
    </row>
    <row r="496" spans="3:11">
      <c r="C496" s="70"/>
      <c r="D496" s="31"/>
      <c r="E496" s="93"/>
      <c r="F496" s="93"/>
      <c r="G496" s="93"/>
      <c r="H496" s="76"/>
      <c r="I496" s="76"/>
      <c r="J496" s="76"/>
      <c r="K496" s="112"/>
    </row>
    <row r="497" spans="3:11">
      <c r="C497" s="70"/>
      <c r="D497" s="31"/>
      <c r="E497" s="93"/>
      <c r="F497" s="93"/>
      <c r="G497" s="93"/>
      <c r="H497" s="76"/>
      <c r="I497" s="76"/>
      <c r="J497" s="76"/>
      <c r="K497" s="112"/>
    </row>
    <row r="498" spans="3:11" ht="15.75">
      <c r="C498" s="202" t="s">
        <v>392</v>
      </c>
      <c r="D498" s="351"/>
      <c r="E498" s="93"/>
      <c r="F498" s="93"/>
      <c r="G498" s="93"/>
      <c r="H498" s="76"/>
      <c r="I498" s="76"/>
      <c r="J498" s="76"/>
      <c r="K498" s="112"/>
    </row>
    <row r="499" spans="3:11" ht="18.75">
      <c r="C499" s="208" t="e">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#N/A</v>
      </c>
      <c r="D499" s="31"/>
      <c r="E499" s="93"/>
      <c r="F499" s="93"/>
      <c r="G499" s="93"/>
      <c r="H499" s="76"/>
      <c r="I499" s="76"/>
      <c r="J499" s="76"/>
      <c r="K499" s="112"/>
    </row>
    <row r="500" spans="3:11" ht="15.75" thickBot="1">
      <c r="F500" s="93"/>
      <c r="G500" s="76"/>
      <c r="H500" s="76"/>
      <c r="I500" s="76"/>
    </row>
    <row r="501" spans="3:11" ht="30.75" thickBot="1">
      <c r="C501" s="129" t="s">
        <v>44</v>
      </c>
      <c r="D501" s="129" t="s">
        <v>55</v>
      </c>
      <c r="E501" s="136" t="s">
        <v>57</v>
      </c>
      <c r="F501" s="135" t="s">
        <v>27</v>
      </c>
      <c r="G501" s="133" t="s">
        <v>131</v>
      </c>
      <c r="H501" s="136" t="s">
        <v>46</v>
      </c>
      <c r="I501" s="133" t="s">
        <v>132</v>
      </c>
      <c r="J501" s="133" t="s">
        <v>410</v>
      </c>
      <c r="K501" s="133" t="s">
        <v>411</v>
      </c>
    </row>
    <row r="502" spans="3:11">
      <c r="C502" s="218" t="s">
        <v>439</v>
      </c>
      <c r="D502" s="219"/>
      <c r="E502" s="217">
        <f>HLOOKUP(C502,$AH$2:$BU$3,2,0)</f>
        <v>620</v>
      </c>
      <c r="F502" s="97">
        <f t="shared" ref="F502:F536" si="24">D502*E502</f>
        <v>0</v>
      </c>
      <c r="G502" s="161"/>
      <c r="H502" s="142"/>
      <c r="I502" s="130" t="e">
        <f>VLOOKUP(H502,Presupuesto!$B$11:$C$565,2,0)</f>
        <v>#N/A</v>
      </c>
      <c r="J502" s="216" t="s">
        <v>1462</v>
      </c>
      <c r="K502" s="98" t="s">
        <v>394</v>
      </c>
    </row>
    <row r="503" spans="3:11">
      <c r="C503" s="141"/>
      <c r="D503" s="158"/>
      <c r="E503" s="123"/>
      <c r="F503" s="97">
        <f t="shared" si="24"/>
        <v>0</v>
      </c>
      <c r="G503" s="161"/>
      <c r="H503" s="142"/>
      <c r="I503" s="130" t="e">
        <f>VLOOKUP(H503,Presupuesto!$B$11:$C$565,2,0)</f>
        <v>#N/A</v>
      </c>
      <c r="J503" s="98" t="str">
        <f>$J$502</f>
        <v>Desarrollo del Sistema de Educación Superior</v>
      </c>
      <c r="K503" s="98" t="s">
        <v>412</v>
      </c>
    </row>
    <row r="504" spans="3:11">
      <c r="C504" s="141"/>
      <c r="D504" s="158"/>
      <c r="E504" s="123"/>
      <c r="F504" s="97">
        <f t="shared" si="24"/>
        <v>0</v>
      </c>
      <c r="G504" s="161"/>
      <c r="H504" s="142"/>
      <c r="I504" s="130" t="e">
        <f>VLOOKUP(H504,Presupuesto!$B$11:$C$565,2,0)</f>
        <v>#N/A</v>
      </c>
      <c r="J504" s="98" t="str">
        <f t="shared" ref="J504:J536" si="25">$J$502</f>
        <v>Desarrollo del Sistema de Educación Superior</v>
      </c>
      <c r="K504" s="98" t="s">
        <v>412</v>
      </c>
    </row>
    <row r="505" spans="3:11">
      <c r="C505" s="141"/>
      <c r="D505" s="158"/>
      <c r="E505" s="123"/>
      <c r="F505" s="97">
        <f t="shared" si="24"/>
        <v>0</v>
      </c>
      <c r="G505" s="161"/>
      <c r="H505" s="142"/>
      <c r="I505" s="130" t="e">
        <f>VLOOKUP(H505,Presupuesto!$B$11:$C$565,2,0)</f>
        <v>#N/A</v>
      </c>
      <c r="J505" s="98" t="str">
        <f t="shared" si="25"/>
        <v>Desarrollo del Sistema de Educación Superior</v>
      </c>
      <c r="K505" s="98" t="s">
        <v>412</v>
      </c>
    </row>
    <row r="506" spans="3:11">
      <c r="C506" s="141"/>
      <c r="D506" s="158"/>
      <c r="E506" s="123"/>
      <c r="F506" s="97">
        <f t="shared" si="24"/>
        <v>0</v>
      </c>
      <c r="G506" s="161"/>
      <c r="H506" s="142"/>
      <c r="I506" s="130" t="e">
        <f>VLOOKUP(H506,Presupuesto!$B$11:$C$565,2,0)</f>
        <v>#N/A</v>
      </c>
      <c r="J506" s="98" t="str">
        <f t="shared" si="25"/>
        <v>Desarrollo del Sistema de Educación Superior</v>
      </c>
      <c r="K506" s="98" t="s">
        <v>412</v>
      </c>
    </row>
    <row r="507" spans="3:11">
      <c r="C507" s="141"/>
      <c r="D507" s="158"/>
      <c r="E507" s="123"/>
      <c r="F507" s="97">
        <f t="shared" si="24"/>
        <v>0</v>
      </c>
      <c r="G507" s="161"/>
      <c r="H507" s="142"/>
      <c r="I507" s="130" t="e">
        <f>VLOOKUP(H507,Presupuesto!$B$11:$C$565,2,0)</f>
        <v>#N/A</v>
      </c>
      <c r="J507" s="98" t="str">
        <f t="shared" si="25"/>
        <v>Desarrollo del Sistema de Educación Superior</v>
      </c>
      <c r="K507" s="98" t="s">
        <v>401</v>
      </c>
    </row>
    <row r="508" spans="3:11">
      <c r="C508" s="141"/>
      <c r="D508" s="158"/>
      <c r="E508" s="123"/>
      <c r="F508" s="97">
        <f t="shared" si="24"/>
        <v>0</v>
      </c>
      <c r="G508" s="161"/>
      <c r="H508" s="142"/>
      <c r="I508" s="130" t="e">
        <f>VLOOKUP(H508,Presupuesto!$B$11:$C$565,2,0)</f>
        <v>#N/A</v>
      </c>
      <c r="J508" s="98" t="str">
        <f t="shared" si="25"/>
        <v>Desarrollo del Sistema de Educación Superior</v>
      </c>
      <c r="K508" s="98" t="s">
        <v>412</v>
      </c>
    </row>
    <row r="509" spans="3:11">
      <c r="C509" s="141"/>
      <c r="D509" s="158"/>
      <c r="E509" s="123"/>
      <c r="F509" s="97">
        <f t="shared" si="24"/>
        <v>0</v>
      </c>
      <c r="G509" s="161"/>
      <c r="H509" s="142"/>
      <c r="I509" s="130" t="e">
        <f>VLOOKUP(H509,Presupuesto!$B$11:$C$565,2,0)</f>
        <v>#N/A</v>
      </c>
      <c r="J509" s="98" t="str">
        <f t="shared" si="25"/>
        <v>Desarrollo del Sistema de Educación Superior</v>
      </c>
      <c r="K509" s="98" t="s">
        <v>412</v>
      </c>
    </row>
    <row r="510" spans="3:11">
      <c r="C510" s="141"/>
      <c r="D510" s="158"/>
      <c r="E510" s="123"/>
      <c r="F510" s="97">
        <f t="shared" si="24"/>
        <v>0</v>
      </c>
      <c r="G510" s="161"/>
      <c r="H510" s="142"/>
      <c r="I510" s="130" t="e">
        <f>VLOOKUP(H510,Presupuesto!$B$11:$C$565,2,0)</f>
        <v>#N/A</v>
      </c>
      <c r="J510" s="98" t="str">
        <f t="shared" si="25"/>
        <v>Desarrollo del Sistema de Educación Superior</v>
      </c>
      <c r="K510" s="98" t="s">
        <v>412</v>
      </c>
    </row>
    <row r="511" spans="3:11">
      <c r="C511" s="141"/>
      <c r="D511" s="158"/>
      <c r="E511" s="123"/>
      <c r="F511" s="97">
        <f t="shared" si="24"/>
        <v>0</v>
      </c>
      <c r="G511" s="161"/>
      <c r="H511" s="142"/>
      <c r="I511" s="130" t="e">
        <f>VLOOKUP(H511,Presupuesto!$B$11:$C$565,2,0)</f>
        <v>#N/A</v>
      </c>
      <c r="J511" s="98" t="str">
        <f t="shared" si="25"/>
        <v>Desarrollo del Sistema de Educación Superior</v>
      </c>
      <c r="K511" s="98" t="s">
        <v>412</v>
      </c>
    </row>
    <row r="512" spans="3:11">
      <c r="C512" s="141"/>
      <c r="D512" s="158"/>
      <c r="E512" s="123"/>
      <c r="F512" s="97">
        <f t="shared" si="24"/>
        <v>0</v>
      </c>
      <c r="G512" s="161"/>
      <c r="H512" s="142"/>
      <c r="I512" s="130" t="e">
        <f>VLOOKUP(H512,Presupuesto!$B$11:$C$565,2,0)</f>
        <v>#N/A</v>
      </c>
      <c r="J512" s="98" t="str">
        <f t="shared" si="25"/>
        <v>Desarrollo del Sistema de Educación Superior</v>
      </c>
      <c r="K512" s="98" t="s">
        <v>412</v>
      </c>
    </row>
    <row r="513" spans="3:11">
      <c r="C513" s="141"/>
      <c r="D513" s="158"/>
      <c r="E513" s="123"/>
      <c r="F513" s="97">
        <f t="shared" si="24"/>
        <v>0</v>
      </c>
      <c r="G513" s="161"/>
      <c r="H513" s="142"/>
      <c r="I513" s="130" t="e">
        <f>VLOOKUP(H513,Presupuesto!$B$11:$C$565,2,0)</f>
        <v>#N/A</v>
      </c>
      <c r="J513" s="98" t="str">
        <f t="shared" si="25"/>
        <v>Desarrollo del Sistema de Educación Superior</v>
      </c>
      <c r="K513" s="98" t="s">
        <v>412</v>
      </c>
    </row>
    <row r="514" spans="3:11">
      <c r="C514" s="141"/>
      <c r="D514" s="158"/>
      <c r="E514" s="123"/>
      <c r="F514" s="97">
        <f t="shared" si="24"/>
        <v>0</v>
      </c>
      <c r="G514" s="161"/>
      <c r="H514" s="142"/>
      <c r="I514" s="130" t="e">
        <f>VLOOKUP(H514,Presupuesto!$B$11:$C$565,2,0)</f>
        <v>#N/A</v>
      </c>
      <c r="J514" s="98" t="str">
        <f t="shared" si="25"/>
        <v>Desarrollo del Sistema de Educación Superior</v>
      </c>
      <c r="K514" s="98" t="s">
        <v>412</v>
      </c>
    </row>
    <row r="515" spans="3:11">
      <c r="C515" s="141"/>
      <c r="D515" s="158"/>
      <c r="E515" s="123"/>
      <c r="F515" s="97">
        <f t="shared" si="24"/>
        <v>0</v>
      </c>
      <c r="G515" s="161"/>
      <c r="H515" s="142"/>
      <c r="I515" s="130" t="e">
        <f>VLOOKUP(H515,Presupuesto!$B$11:$C$565,2,0)</f>
        <v>#N/A</v>
      </c>
      <c r="J515" s="98" t="str">
        <f t="shared" si="25"/>
        <v>Desarrollo del Sistema de Educación Superior</v>
      </c>
      <c r="K515" s="98" t="s">
        <v>412</v>
      </c>
    </row>
    <row r="516" spans="3:11">
      <c r="C516" s="141"/>
      <c r="D516" s="158"/>
      <c r="E516" s="123"/>
      <c r="F516" s="97">
        <f t="shared" si="24"/>
        <v>0</v>
      </c>
      <c r="G516" s="161"/>
      <c r="H516" s="142"/>
      <c r="I516" s="130" t="e">
        <f>VLOOKUP(H516,Presupuesto!$B$11:$C$565,2,0)</f>
        <v>#N/A</v>
      </c>
      <c r="J516" s="98" t="str">
        <f t="shared" si="25"/>
        <v>Desarrollo del Sistema de Educación Superior</v>
      </c>
      <c r="K516" s="98" t="s">
        <v>412</v>
      </c>
    </row>
    <row r="517" spans="3:11">
      <c r="C517" s="141"/>
      <c r="D517" s="158"/>
      <c r="E517" s="123"/>
      <c r="F517" s="97">
        <f t="shared" si="24"/>
        <v>0</v>
      </c>
      <c r="G517" s="161"/>
      <c r="H517" s="142"/>
      <c r="I517" s="130" t="e">
        <f>VLOOKUP(H517,Presupuesto!$B$11:$C$565,2,0)</f>
        <v>#N/A</v>
      </c>
      <c r="J517" s="98" t="str">
        <f t="shared" si="25"/>
        <v>Desarrollo del Sistema de Educación Superior</v>
      </c>
      <c r="K517" s="98" t="s">
        <v>412</v>
      </c>
    </row>
    <row r="518" spans="3:11">
      <c r="C518" s="141"/>
      <c r="D518" s="158"/>
      <c r="E518" s="123"/>
      <c r="F518" s="97">
        <f t="shared" si="24"/>
        <v>0</v>
      </c>
      <c r="G518" s="161"/>
      <c r="H518" s="142"/>
      <c r="I518" s="130" t="e">
        <f>VLOOKUP(H518,Presupuesto!$B$11:$C$565,2,0)</f>
        <v>#N/A</v>
      </c>
      <c r="J518" s="98" t="str">
        <f t="shared" si="25"/>
        <v>Desarrollo del Sistema de Educación Superior</v>
      </c>
      <c r="K518" s="98" t="s">
        <v>412</v>
      </c>
    </row>
    <row r="519" spans="3:11">
      <c r="C519" s="141"/>
      <c r="D519" s="158"/>
      <c r="E519" s="123"/>
      <c r="F519" s="97">
        <f t="shared" si="24"/>
        <v>0</v>
      </c>
      <c r="G519" s="161"/>
      <c r="H519" s="142"/>
      <c r="I519" s="130" t="e">
        <f>VLOOKUP(H519,Presupuesto!$B$11:$C$565,2,0)</f>
        <v>#N/A</v>
      </c>
      <c r="J519" s="98" t="str">
        <f t="shared" si="25"/>
        <v>Desarrollo del Sistema de Educación Superior</v>
      </c>
      <c r="K519" s="98" t="s">
        <v>412</v>
      </c>
    </row>
    <row r="520" spans="3:11">
      <c r="C520" s="141"/>
      <c r="D520" s="158"/>
      <c r="E520" s="123"/>
      <c r="F520" s="97">
        <f t="shared" si="24"/>
        <v>0</v>
      </c>
      <c r="G520" s="161"/>
      <c r="H520" s="142"/>
      <c r="I520" s="130" t="e">
        <f>VLOOKUP(H520,Presupuesto!$B$11:$C$565,2,0)</f>
        <v>#N/A</v>
      </c>
      <c r="J520" s="98" t="str">
        <f t="shared" si="25"/>
        <v>Desarrollo del Sistema de Educación Superior</v>
      </c>
      <c r="K520" s="98" t="s">
        <v>412</v>
      </c>
    </row>
    <row r="521" spans="3:11">
      <c r="C521" s="141"/>
      <c r="D521" s="158"/>
      <c r="E521" s="123"/>
      <c r="F521" s="97">
        <f t="shared" si="24"/>
        <v>0</v>
      </c>
      <c r="G521" s="161"/>
      <c r="H521" s="142"/>
      <c r="I521" s="130" t="e">
        <f>VLOOKUP(H521,Presupuesto!$B$11:$C$565,2,0)</f>
        <v>#N/A</v>
      </c>
      <c r="J521" s="98" t="str">
        <f t="shared" si="25"/>
        <v>Desarrollo del Sistema de Educación Superior</v>
      </c>
      <c r="K521" s="98" t="s">
        <v>412</v>
      </c>
    </row>
    <row r="522" spans="3:11">
      <c r="C522" s="141"/>
      <c r="D522" s="158"/>
      <c r="E522" s="123"/>
      <c r="F522" s="97">
        <f t="shared" si="24"/>
        <v>0</v>
      </c>
      <c r="G522" s="161"/>
      <c r="H522" s="142"/>
      <c r="I522" s="130" t="e">
        <f>VLOOKUP(H522,Presupuesto!$B$11:$C$565,2,0)</f>
        <v>#N/A</v>
      </c>
      <c r="J522" s="98" t="str">
        <f t="shared" si="25"/>
        <v>Desarrollo del Sistema de Educación Superior</v>
      </c>
      <c r="K522" s="98" t="s">
        <v>412</v>
      </c>
    </row>
    <row r="523" spans="3:11">
      <c r="C523" s="141"/>
      <c r="D523" s="158"/>
      <c r="E523" s="123"/>
      <c r="F523" s="97">
        <f t="shared" si="24"/>
        <v>0</v>
      </c>
      <c r="G523" s="161"/>
      <c r="H523" s="142"/>
      <c r="I523" s="130" t="e">
        <f>VLOOKUP(H523,Presupuesto!$B$11:$C$565,2,0)</f>
        <v>#N/A</v>
      </c>
      <c r="J523" s="98" t="str">
        <f t="shared" si="25"/>
        <v>Desarrollo del Sistema de Educación Superior</v>
      </c>
      <c r="K523" s="98" t="s">
        <v>412</v>
      </c>
    </row>
    <row r="524" spans="3:11">
      <c r="C524" s="143"/>
      <c r="D524" s="151"/>
      <c r="E524" s="118"/>
      <c r="F524" s="97">
        <f t="shared" si="24"/>
        <v>0</v>
      </c>
      <c r="G524" s="161"/>
      <c r="H524" s="144"/>
      <c r="I524" s="130" t="e">
        <f>VLOOKUP(H524,Presupuesto!$B$11:$C$565,2,0)</f>
        <v>#N/A</v>
      </c>
      <c r="J524" s="98" t="str">
        <f t="shared" si="25"/>
        <v>Desarrollo del Sistema de Educación Superior</v>
      </c>
      <c r="K524" s="98" t="s">
        <v>412</v>
      </c>
    </row>
    <row r="525" spans="3:11">
      <c r="C525" s="143"/>
      <c r="D525" s="151"/>
      <c r="E525" s="118"/>
      <c r="F525" s="97">
        <f t="shared" si="24"/>
        <v>0</v>
      </c>
      <c r="G525" s="161"/>
      <c r="H525" s="144"/>
      <c r="I525" s="130" t="e">
        <f>VLOOKUP(H525,Presupuesto!$B$11:$C$565,2,0)</f>
        <v>#N/A</v>
      </c>
      <c r="J525" s="98" t="str">
        <f t="shared" si="25"/>
        <v>Desarrollo del Sistema de Educación Superior</v>
      </c>
      <c r="K525" s="98" t="s">
        <v>412</v>
      </c>
    </row>
    <row r="526" spans="3:11">
      <c r="C526" s="143"/>
      <c r="D526" s="151"/>
      <c r="E526" s="118"/>
      <c r="F526" s="97">
        <f t="shared" si="24"/>
        <v>0</v>
      </c>
      <c r="G526" s="161"/>
      <c r="H526" s="144"/>
      <c r="I526" s="130" t="e">
        <f>VLOOKUP(H526,Presupuesto!$B$11:$C$565,2,0)</f>
        <v>#N/A</v>
      </c>
      <c r="J526" s="98" t="str">
        <f t="shared" si="25"/>
        <v>Desarrollo del Sistema de Educación Superior</v>
      </c>
      <c r="K526" s="98" t="s">
        <v>412</v>
      </c>
    </row>
    <row r="527" spans="3:11">
      <c r="C527" s="143"/>
      <c r="D527" s="151"/>
      <c r="E527" s="118"/>
      <c r="F527" s="97">
        <f t="shared" si="24"/>
        <v>0</v>
      </c>
      <c r="G527" s="161"/>
      <c r="H527" s="144"/>
      <c r="I527" s="130" t="e">
        <f>VLOOKUP(H527,Presupuesto!$B$11:$C$565,2,0)</f>
        <v>#N/A</v>
      </c>
      <c r="J527" s="98" t="str">
        <f t="shared" si="25"/>
        <v>Desarrollo del Sistema de Educación Superior</v>
      </c>
      <c r="K527" s="98" t="s">
        <v>412</v>
      </c>
    </row>
    <row r="528" spans="3:11">
      <c r="C528" s="143"/>
      <c r="D528" s="151"/>
      <c r="E528" s="118"/>
      <c r="F528" s="97">
        <f t="shared" si="24"/>
        <v>0</v>
      </c>
      <c r="G528" s="161"/>
      <c r="H528" s="144"/>
      <c r="I528" s="130" t="e">
        <f>VLOOKUP(H528,Presupuesto!$B$11:$C$565,2,0)</f>
        <v>#N/A</v>
      </c>
      <c r="J528" s="98" t="str">
        <f t="shared" si="25"/>
        <v>Desarrollo del Sistema de Educación Superior</v>
      </c>
      <c r="K528" s="98" t="s">
        <v>412</v>
      </c>
    </row>
    <row r="529" spans="3:11">
      <c r="C529" s="143"/>
      <c r="D529" s="151"/>
      <c r="E529" s="118"/>
      <c r="F529" s="97">
        <f t="shared" si="24"/>
        <v>0</v>
      </c>
      <c r="G529" s="161"/>
      <c r="H529" s="144"/>
      <c r="I529" s="130" t="e">
        <f>VLOOKUP(H529,Presupuesto!$B$11:$C$565,2,0)</f>
        <v>#N/A</v>
      </c>
      <c r="J529" s="98" t="str">
        <f t="shared" si="25"/>
        <v>Desarrollo del Sistema de Educación Superior</v>
      </c>
      <c r="K529" s="98" t="s">
        <v>412</v>
      </c>
    </row>
    <row r="530" spans="3:11">
      <c r="C530" s="143"/>
      <c r="D530" s="151"/>
      <c r="E530" s="118"/>
      <c r="F530" s="97">
        <f t="shared" si="24"/>
        <v>0</v>
      </c>
      <c r="G530" s="161"/>
      <c r="H530" s="144"/>
      <c r="I530" s="130" t="e">
        <f>VLOOKUP(H530,Presupuesto!$B$11:$C$565,2,0)</f>
        <v>#N/A</v>
      </c>
      <c r="J530" s="98" t="str">
        <f t="shared" si="25"/>
        <v>Desarrollo del Sistema de Educación Superior</v>
      </c>
      <c r="K530" s="98" t="s">
        <v>412</v>
      </c>
    </row>
    <row r="531" spans="3:11">
      <c r="C531" s="143"/>
      <c r="D531" s="151"/>
      <c r="E531" s="118"/>
      <c r="F531" s="97">
        <f t="shared" si="24"/>
        <v>0</v>
      </c>
      <c r="G531" s="161"/>
      <c r="H531" s="144"/>
      <c r="I531" s="130" t="e">
        <f>VLOOKUP(H531,Presupuesto!$B$11:$C$565,2,0)</f>
        <v>#N/A</v>
      </c>
      <c r="J531" s="98" t="str">
        <f t="shared" si="25"/>
        <v>Desarrollo del Sistema de Educación Superior</v>
      </c>
      <c r="K531" s="98" t="s">
        <v>412</v>
      </c>
    </row>
    <row r="532" spans="3:11">
      <c r="C532" s="145"/>
      <c r="D532" s="151"/>
      <c r="E532" s="118"/>
      <c r="F532" s="97">
        <f t="shared" si="24"/>
        <v>0</v>
      </c>
      <c r="G532" s="161"/>
      <c r="H532" s="146"/>
      <c r="I532" s="130" t="e">
        <f>VLOOKUP(H532,Presupuesto!$B$11:$C$565,2,0)</f>
        <v>#N/A</v>
      </c>
      <c r="J532" s="98" t="str">
        <f t="shared" si="25"/>
        <v>Desarrollo del Sistema de Educación Superior</v>
      </c>
      <c r="K532" s="98" t="s">
        <v>403</v>
      </c>
    </row>
    <row r="533" spans="3:11">
      <c r="C533" s="145"/>
      <c r="D533" s="151"/>
      <c r="E533" s="118"/>
      <c r="F533" s="97">
        <f t="shared" si="24"/>
        <v>0</v>
      </c>
      <c r="G533" s="161"/>
      <c r="H533" s="146"/>
      <c r="I533" s="130" t="e">
        <f>VLOOKUP(H533,Presupuesto!$B$11:$C$565,2,0)</f>
        <v>#N/A</v>
      </c>
      <c r="J533" s="98" t="str">
        <f t="shared" si="25"/>
        <v>Desarrollo del Sistema de Educación Superior</v>
      </c>
      <c r="K533" s="98" t="s">
        <v>412</v>
      </c>
    </row>
    <row r="534" spans="3:11">
      <c r="C534" s="145"/>
      <c r="D534" s="151"/>
      <c r="E534" s="118"/>
      <c r="F534" s="97">
        <f t="shared" si="24"/>
        <v>0</v>
      </c>
      <c r="G534" s="161"/>
      <c r="H534" s="146"/>
      <c r="I534" s="130" t="e">
        <f>VLOOKUP(H534,Presupuesto!$B$11:$C$565,2,0)</f>
        <v>#N/A</v>
      </c>
      <c r="J534" s="98" t="str">
        <f t="shared" si="25"/>
        <v>Desarrollo del Sistema de Educación Superior</v>
      </c>
      <c r="K534" s="98" t="s">
        <v>412</v>
      </c>
    </row>
    <row r="535" spans="3:11">
      <c r="C535" s="145"/>
      <c r="D535" s="151"/>
      <c r="E535" s="118"/>
      <c r="F535" s="97">
        <f t="shared" si="24"/>
        <v>0</v>
      </c>
      <c r="G535" s="161"/>
      <c r="H535" s="146"/>
      <c r="I535" s="130" t="e">
        <f>VLOOKUP(H535,Presupuesto!$B$11:$C$565,2,0)</f>
        <v>#N/A</v>
      </c>
      <c r="J535" s="98" t="str">
        <f t="shared" si="25"/>
        <v>Desarrollo del Sistema de Educación Superior</v>
      </c>
      <c r="K535" s="98" t="s">
        <v>412</v>
      </c>
    </row>
    <row r="536" spans="3:11" ht="15.75" thickBot="1">
      <c r="C536" s="147"/>
      <c r="D536" s="159"/>
      <c r="E536" s="103"/>
      <c r="F536" s="105">
        <f t="shared" si="24"/>
        <v>0</v>
      </c>
      <c r="G536" s="162"/>
      <c r="H536" s="148"/>
      <c r="I536" s="132" t="e">
        <f>VLOOKUP(H536,Presupuesto!$B$11:$C$565,2,0)</f>
        <v>#N/A</v>
      </c>
      <c r="J536" s="106" t="str">
        <f t="shared" si="25"/>
        <v>Desarrollo del Sistema de Educación Superior</v>
      </c>
      <c r="K536" s="124" t="s">
        <v>394</v>
      </c>
    </row>
    <row r="538" spans="3:11" ht="15.75" thickBot="1"/>
    <row r="539" spans="3:11" ht="15.75" thickBot="1">
      <c r="C539" s="157" t="s">
        <v>53</v>
      </c>
      <c r="D539" s="353">
        <f>SUM(F546:F580)</f>
        <v>0</v>
      </c>
      <c r="F539" s="70"/>
      <c r="G539" s="79"/>
      <c r="H539" s="70"/>
      <c r="I539" s="70"/>
    </row>
    <row r="540" spans="3:11">
      <c r="C540" s="70"/>
      <c r="D540" s="31"/>
      <c r="E540" s="93"/>
      <c r="F540" s="93"/>
      <c r="G540" s="93"/>
      <c r="H540" s="76"/>
      <c r="I540" s="76"/>
      <c r="J540" s="76"/>
      <c r="K540" s="112"/>
    </row>
    <row r="541" spans="3:11">
      <c r="C541" s="70"/>
      <c r="D541" s="31"/>
      <c r="E541" s="93"/>
      <c r="F541" s="93"/>
      <c r="G541" s="93"/>
      <c r="H541" s="76"/>
      <c r="I541" s="76"/>
      <c r="J541" s="76"/>
      <c r="K541" s="112"/>
    </row>
    <row r="542" spans="3:11" ht="15.75">
      <c r="C542" s="202" t="s">
        <v>392</v>
      </c>
      <c r="D542" s="351"/>
      <c r="E542" s="93"/>
      <c r="F542" s="93"/>
      <c r="G542" s="93"/>
      <c r="H542" s="76"/>
      <c r="I542" s="76"/>
      <c r="J542" s="76"/>
      <c r="K542" s="112"/>
    </row>
    <row r="543" spans="3:11" ht="18.75">
      <c r="C543" s="208" t="e">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#N/A</v>
      </c>
      <c r="D543" s="31"/>
      <c r="E543" s="93"/>
      <c r="F543" s="93"/>
      <c r="G543" s="93"/>
      <c r="H543" s="76"/>
      <c r="I543" s="76"/>
      <c r="J543" s="76"/>
      <c r="K543" s="112"/>
    </row>
    <row r="544" spans="3:11" ht="15.75" thickBot="1">
      <c r="F544" s="93"/>
      <c r="G544" s="76"/>
      <c r="H544" s="76"/>
      <c r="I544" s="76"/>
    </row>
    <row r="545" spans="3:11" ht="30.75" thickBot="1">
      <c r="C545" s="129" t="s">
        <v>44</v>
      </c>
      <c r="D545" s="129" t="s">
        <v>55</v>
      </c>
      <c r="E545" s="136" t="s">
        <v>57</v>
      </c>
      <c r="F545" s="135" t="s">
        <v>27</v>
      </c>
      <c r="G545" s="133" t="s">
        <v>131</v>
      </c>
      <c r="H545" s="136" t="s">
        <v>46</v>
      </c>
      <c r="I545" s="133" t="s">
        <v>132</v>
      </c>
      <c r="J545" s="133" t="s">
        <v>410</v>
      </c>
      <c r="K545" s="133" t="s">
        <v>411</v>
      </c>
    </row>
    <row r="546" spans="3:11">
      <c r="C546" s="218" t="s">
        <v>439</v>
      </c>
      <c r="D546" s="219"/>
      <c r="E546" s="217">
        <f>HLOOKUP(C546,$AH$2:$BU$3,2,0)</f>
        <v>620</v>
      </c>
      <c r="F546" s="97">
        <f t="shared" ref="F546:F580" si="26">D546*E546</f>
        <v>0</v>
      </c>
      <c r="G546" s="161"/>
      <c r="H546" s="142"/>
      <c r="I546" s="130" t="e">
        <f>VLOOKUP(H546,Presupuesto!$B$11:$C$565,2,0)</f>
        <v>#N/A</v>
      </c>
      <c r="J546" s="216" t="s">
        <v>1462</v>
      </c>
      <c r="K546" s="98" t="s">
        <v>394</v>
      </c>
    </row>
    <row r="547" spans="3:11">
      <c r="C547" s="141"/>
      <c r="D547" s="158"/>
      <c r="E547" s="123"/>
      <c r="F547" s="97">
        <f t="shared" si="26"/>
        <v>0</v>
      </c>
      <c r="G547" s="161"/>
      <c r="H547" s="142"/>
      <c r="I547" s="130" t="e">
        <f>VLOOKUP(H547,Presupuesto!$B$11:$C$565,2,0)</f>
        <v>#N/A</v>
      </c>
      <c r="J547" s="98" t="str">
        <f>$J$546</f>
        <v>Desarrollo del Sistema de Educación Superior</v>
      </c>
      <c r="K547" s="98" t="s">
        <v>412</v>
      </c>
    </row>
    <row r="548" spans="3:11">
      <c r="C548" s="141"/>
      <c r="D548" s="158"/>
      <c r="E548" s="123"/>
      <c r="F548" s="97">
        <f t="shared" si="26"/>
        <v>0</v>
      </c>
      <c r="G548" s="161"/>
      <c r="H548" s="142"/>
      <c r="I548" s="130" t="e">
        <f>VLOOKUP(H548,Presupuesto!$B$11:$C$565,2,0)</f>
        <v>#N/A</v>
      </c>
      <c r="J548" s="98" t="str">
        <f t="shared" ref="J548:J580" si="27">$J$546</f>
        <v>Desarrollo del Sistema de Educación Superior</v>
      </c>
      <c r="K548" s="98" t="s">
        <v>412</v>
      </c>
    </row>
    <row r="549" spans="3:11">
      <c r="C549" s="141"/>
      <c r="D549" s="158"/>
      <c r="E549" s="123"/>
      <c r="F549" s="97">
        <f t="shared" si="26"/>
        <v>0</v>
      </c>
      <c r="G549" s="161"/>
      <c r="H549" s="142"/>
      <c r="I549" s="130" t="e">
        <f>VLOOKUP(H549,Presupuesto!$B$11:$C$565,2,0)</f>
        <v>#N/A</v>
      </c>
      <c r="J549" s="98" t="str">
        <f t="shared" si="27"/>
        <v>Desarrollo del Sistema de Educación Superior</v>
      </c>
      <c r="K549" s="98" t="s">
        <v>412</v>
      </c>
    </row>
    <row r="550" spans="3:11">
      <c r="C550" s="141"/>
      <c r="D550" s="158"/>
      <c r="E550" s="123"/>
      <c r="F550" s="97">
        <f t="shared" si="26"/>
        <v>0</v>
      </c>
      <c r="G550" s="161"/>
      <c r="H550" s="142"/>
      <c r="I550" s="130" t="e">
        <f>VLOOKUP(H550,Presupuesto!$B$11:$C$565,2,0)</f>
        <v>#N/A</v>
      </c>
      <c r="J550" s="98" t="str">
        <f t="shared" si="27"/>
        <v>Desarrollo del Sistema de Educación Superior</v>
      </c>
      <c r="K550" s="98" t="s">
        <v>412</v>
      </c>
    </row>
    <row r="551" spans="3:11">
      <c r="C551" s="141"/>
      <c r="D551" s="158"/>
      <c r="E551" s="123"/>
      <c r="F551" s="97">
        <f t="shared" si="26"/>
        <v>0</v>
      </c>
      <c r="G551" s="161"/>
      <c r="H551" s="142"/>
      <c r="I551" s="130" t="e">
        <f>VLOOKUP(H551,Presupuesto!$B$11:$C$565,2,0)</f>
        <v>#N/A</v>
      </c>
      <c r="J551" s="98" t="str">
        <f t="shared" si="27"/>
        <v>Desarrollo del Sistema de Educación Superior</v>
      </c>
      <c r="K551" s="98" t="s">
        <v>401</v>
      </c>
    </row>
    <row r="552" spans="3:11">
      <c r="C552" s="141"/>
      <c r="D552" s="158"/>
      <c r="E552" s="123"/>
      <c r="F552" s="97">
        <f t="shared" si="26"/>
        <v>0</v>
      </c>
      <c r="G552" s="161"/>
      <c r="H552" s="142"/>
      <c r="I552" s="130" t="e">
        <f>VLOOKUP(H552,Presupuesto!$B$11:$C$565,2,0)</f>
        <v>#N/A</v>
      </c>
      <c r="J552" s="98" t="str">
        <f t="shared" si="27"/>
        <v>Desarrollo del Sistema de Educación Superior</v>
      </c>
      <c r="K552" s="98" t="s">
        <v>412</v>
      </c>
    </row>
    <row r="553" spans="3:11">
      <c r="C553" s="141"/>
      <c r="D553" s="158"/>
      <c r="E553" s="123"/>
      <c r="F553" s="97">
        <f t="shared" si="26"/>
        <v>0</v>
      </c>
      <c r="G553" s="161"/>
      <c r="H553" s="142"/>
      <c r="I553" s="130" t="e">
        <f>VLOOKUP(H553,Presupuesto!$B$11:$C$565,2,0)</f>
        <v>#N/A</v>
      </c>
      <c r="J553" s="98" t="str">
        <f t="shared" si="27"/>
        <v>Desarrollo del Sistema de Educación Superior</v>
      </c>
      <c r="K553" s="98" t="s">
        <v>412</v>
      </c>
    </row>
    <row r="554" spans="3:11">
      <c r="C554" s="141"/>
      <c r="D554" s="158"/>
      <c r="E554" s="123"/>
      <c r="F554" s="97">
        <f t="shared" si="26"/>
        <v>0</v>
      </c>
      <c r="G554" s="161"/>
      <c r="H554" s="142"/>
      <c r="I554" s="130" t="e">
        <f>VLOOKUP(H554,Presupuesto!$B$11:$C$565,2,0)</f>
        <v>#N/A</v>
      </c>
      <c r="J554" s="98" t="str">
        <f t="shared" si="27"/>
        <v>Desarrollo del Sistema de Educación Superior</v>
      </c>
      <c r="K554" s="98" t="s">
        <v>412</v>
      </c>
    </row>
    <row r="555" spans="3:11">
      <c r="C555" s="141"/>
      <c r="D555" s="158"/>
      <c r="E555" s="123"/>
      <c r="F555" s="97">
        <f t="shared" si="26"/>
        <v>0</v>
      </c>
      <c r="G555" s="161"/>
      <c r="H555" s="142"/>
      <c r="I555" s="130" t="e">
        <f>VLOOKUP(H555,Presupuesto!$B$11:$C$565,2,0)</f>
        <v>#N/A</v>
      </c>
      <c r="J555" s="98" t="str">
        <f t="shared" si="27"/>
        <v>Desarrollo del Sistema de Educación Superior</v>
      </c>
      <c r="K555" s="98" t="s">
        <v>412</v>
      </c>
    </row>
    <row r="556" spans="3:11">
      <c r="C556" s="141"/>
      <c r="D556" s="158"/>
      <c r="E556" s="123"/>
      <c r="F556" s="97">
        <f t="shared" si="26"/>
        <v>0</v>
      </c>
      <c r="G556" s="161"/>
      <c r="H556" s="142"/>
      <c r="I556" s="130" t="e">
        <f>VLOOKUP(H556,Presupuesto!$B$11:$C$565,2,0)</f>
        <v>#N/A</v>
      </c>
      <c r="J556" s="98" t="str">
        <f t="shared" si="27"/>
        <v>Desarrollo del Sistema de Educación Superior</v>
      </c>
      <c r="K556" s="98" t="s">
        <v>412</v>
      </c>
    </row>
    <row r="557" spans="3:11">
      <c r="C557" s="141"/>
      <c r="D557" s="158"/>
      <c r="E557" s="123"/>
      <c r="F557" s="97">
        <f t="shared" si="26"/>
        <v>0</v>
      </c>
      <c r="G557" s="161"/>
      <c r="H557" s="142"/>
      <c r="I557" s="130" t="e">
        <f>VLOOKUP(H557,Presupuesto!$B$11:$C$565,2,0)</f>
        <v>#N/A</v>
      </c>
      <c r="J557" s="98" t="str">
        <f t="shared" si="27"/>
        <v>Desarrollo del Sistema de Educación Superior</v>
      </c>
      <c r="K557" s="98" t="s">
        <v>412</v>
      </c>
    </row>
    <row r="558" spans="3:11">
      <c r="C558" s="141"/>
      <c r="D558" s="158"/>
      <c r="E558" s="123"/>
      <c r="F558" s="97">
        <f t="shared" si="26"/>
        <v>0</v>
      </c>
      <c r="G558" s="161"/>
      <c r="H558" s="142"/>
      <c r="I558" s="130" t="e">
        <f>VLOOKUP(H558,Presupuesto!$B$11:$C$565,2,0)</f>
        <v>#N/A</v>
      </c>
      <c r="J558" s="98" t="str">
        <f t="shared" si="27"/>
        <v>Desarrollo del Sistema de Educación Superior</v>
      </c>
      <c r="K558" s="98" t="s">
        <v>412</v>
      </c>
    </row>
    <row r="559" spans="3:11">
      <c r="C559" s="141"/>
      <c r="D559" s="158"/>
      <c r="E559" s="123"/>
      <c r="F559" s="97">
        <f t="shared" si="26"/>
        <v>0</v>
      </c>
      <c r="G559" s="161"/>
      <c r="H559" s="142"/>
      <c r="I559" s="130" t="e">
        <f>VLOOKUP(H559,Presupuesto!$B$11:$C$565,2,0)</f>
        <v>#N/A</v>
      </c>
      <c r="J559" s="98" t="str">
        <f t="shared" si="27"/>
        <v>Desarrollo del Sistema de Educación Superior</v>
      </c>
      <c r="K559" s="98" t="s">
        <v>412</v>
      </c>
    </row>
    <row r="560" spans="3:11">
      <c r="C560" s="141"/>
      <c r="D560" s="158"/>
      <c r="E560" s="123"/>
      <c r="F560" s="97">
        <f t="shared" si="26"/>
        <v>0</v>
      </c>
      <c r="G560" s="161"/>
      <c r="H560" s="142"/>
      <c r="I560" s="130" t="e">
        <f>VLOOKUP(H560,Presupuesto!$B$11:$C$565,2,0)</f>
        <v>#N/A</v>
      </c>
      <c r="J560" s="98" t="str">
        <f t="shared" si="27"/>
        <v>Desarrollo del Sistema de Educación Superior</v>
      </c>
      <c r="K560" s="98" t="s">
        <v>412</v>
      </c>
    </row>
    <row r="561" spans="3:11">
      <c r="C561" s="141"/>
      <c r="D561" s="158"/>
      <c r="E561" s="123"/>
      <c r="F561" s="97">
        <f t="shared" si="26"/>
        <v>0</v>
      </c>
      <c r="G561" s="161"/>
      <c r="H561" s="142"/>
      <c r="I561" s="130" t="e">
        <f>VLOOKUP(H561,Presupuesto!$B$11:$C$565,2,0)</f>
        <v>#N/A</v>
      </c>
      <c r="J561" s="98" t="str">
        <f t="shared" si="27"/>
        <v>Desarrollo del Sistema de Educación Superior</v>
      </c>
      <c r="K561" s="98" t="s">
        <v>412</v>
      </c>
    </row>
    <row r="562" spans="3:11">
      <c r="C562" s="141"/>
      <c r="D562" s="158"/>
      <c r="E562" s="123"/>
      <c r="F562" s="97">
        <f t="shared" si="26"/>
        <v>0</v>
      </c>
      <c r="G562" s="161"/>
      <c r="H562" s="142"/>
      <c r="I562" s="130" t="e">
        <f>VLOOKUP(H562,Presupuesto!$B$11:$C$565,2,0)</f>
        <v>#N/A</v>
      </c>
      <c r="J562" s="98" t="str">
        <f t="shared" si="27"/>
        <v>Desarrollo del Sistema de Educación Superior</v>
      </c>
      <c r="K562" s="98" t="s">
        <v>412</v>
      </c>
    </row>
    <row r="563" spans="3:11">
      <c r="C563" s="141"/>
      <c r="D563" s="158"/>
      <c r="E563" s="123"/>
      <c r="F563" s="97">
        <f t="shared" si="26"/>
        <v>0</v>
      </c>
      <c r="G563" s="161"/>
      <c r="H563" s="142"/>
      <c r="I563" s="130" t="e">
        <f>VLOOKUP(H563,Presupuesto!$B$11:$C$565,2,0)</f>
        <v>#N/A</v>
      </c>
      <c r="J563" s="98" t="str">
        <f t="shared" si="27"/>
        <v>Desarrollo del Sistema de Educación Superior</v>
      </c>
      <c r="K563" s="98" t="s">
        <v>412</v>
      </c>
    </row>
    <row r="564" spans="3:11">
      <c r="C564" s="141"/>
      <c r="D564" s="158"/>
      <c r="E564" s="123"/>
      <c r="F564" s="97">
        <f t="shared" si="26"/>
        <v>0</v>
      </c>
      <c r="G564" s="161"/>
      <c r="H564" s="142"/>
      <c r="I564" s="130" t="e">
        <f>VLOOKUP(H564,Presupuesto!$B$11:$C$565,2,0)</f>
        <v>#N/A</v>
      </c>
      <c r="J564" s="98" t="str">
        <f t="shared" si="27"/>
        <v>Desarrollo del Sistema de Educación Superior</v>
      </c>
      <c r="K564" s="98" t="s">
        <v>412</v>
      </c>
    </row>
    <row r="565" spans="3:11">
      <c r="C565" s="141"/>
      <c r="D565" s="158"/>
      <c r="E565" s="123"/>
      <c r="F565" s="97">
        <f t="shared" si="26"/>
        <v>0</v>
      </c>
      <c r="G565" s="161"/>
      <c r="H565" s="142"/>
      <c r="I565" s="130" t="e">
        <f>VLOOKUP(H565,Presupuesto!$B$11:$C$565,2,0)</f>
        <v>#N/A</v>
      </c>
      <c r="J565" s="98" t="str">
        <f t="shared" si="27"/>
        <v>Desarrollo del Sistema de Educación Superior</v>
      </c>
      <c r="K565" s="98" t="s">
        <v>412</v>
      </c>
    </row>
    <row r="566" spans="3:11">
      <c r="C566" s="141"/>
      <c r="D566" s="158"/>
      <c r="E566" s="123"/>
      <c r="F566" s="97">
        <f t="shared" si="26"/>
        <v>0</v>
      </c>
      <c r="G566" s="161"/>
      <c r="H566" s="142"/>
      <c r="I566" s="130" t="e">
        <f>VLOOKUP(H566,Presupuesto!$B$11:$C$565,2,0)</f>
        <v>#N/A</v>
      </c>
      <c r="J566" s="98" t="str">
        <f t="shared" si="27"/>
        <v>Desarrollo del Sistema de Educación Superior</v>
      </c>
      <c r="K566" s="98" t="s">
        <v>412</v>
      </c>
    </row>
    <row r="567" spans="3:11">
      <c r="C567" s="141"/>
      <c r="D567" s="158"/>
      <c r="E567" s="123"/>
      <c r="F567" s="97">
        <f t="shared" si="26"/>
        <v>0</v>
      </c>
      <c r="G567" s="161"/>
      <c r="H567" s="142"/>
      <c r="I567" s="130" t="e">
        <f>VLOOKUP(H567,Presupuesto!$B$11:$C$565,2,0)</f>
        <v>#N/A</v>
      </c>
      <c r="J567" s="98" t="str">
        <f t="shared" si="27"/>
        <v>Desarrollo del Sistema de Educación Superior</v>
      </c>
      <c r="K567" s="98" t="s">
        <v>412</v>
      </c>
    </row>
    <row r="568" spans="3:11">
      <c r="C568" s="143"/>
      <c r="D568" s="151"/>
      <c r="E568" s="118"/>
      <c r="F568" s="97">
        <f t="shared" si="26"/>
        <v>0</v>
      </c>
      <c r="G568" s="161"/>
      <c r="H568" s="144"/>
      <c r="I568" s="130" t="e">
        <f>VLOOKUP(H568,Presupuesto!$B$11:$C$565,2,0)</f>
        <v>#N/A</v>
      </c>
      <c r="J568" s="98" t="str">
        <f t="shared" si="27"/>
        <v>Desarrollo del Sistema de Educación Superior</v>
      </c>
      <c r="K568" s="98" t="s">
        <v>412</v>
      </c>
    </row>
    <row r="569" spans="3:11">
      <c r="C569" s="143"/>
      <c r="D569" s="151"/>
      <c r="E569" s="118"/>
      <c r="F569" s="97">
        <f t="shared" si="26"/>
        <v>0</v>
      </c>
      <c r="G569" s="161"/>
      <c r="H569" s="144"/>
      <c r="I569" s="130" t="e">
        <f>VLOOKUP(H569,Presupuesto!$B$11:$C$565,2,0)</f>
        <v>#N/A</v>
      </c>
      <c r="J569" s="98" t="str">
        <f t="shared" si="27"/>
        <v>Desarrollo del Sistema de Educación Superior</v>
      </c>
      <c r="K569" s="98" t="s">
        <v>412</v>
      </c>
    </row>
    <row r="570" spans="3:11">
      <c r="C570" s="143"/>
      <c r="D570" s="151"/>
      <c r="E570" s="118"/>
      <c r="F570" s="97">
        <f t="shared" si="26"/>
        <v>0</v>
      </c>
      <c r="G570" s="161"/>
      <c r="H570" s="144"/>
      <c r="I570" s="130" t="e">
        <f>VLOOKUP(H570,Presupuesto!$B$11:$C$565,2,0)</f>
        <v>#N/A</v>
      </c>
      <c r="J570" s="98" t="str">
        <f t="shared" si="27"/>
        <v>Desarrollo del Sistema de Educación Superior</v>
      </c>
      <c r="K570" s="98" t="s">
        <v>412</v>
      </c>
    </row>
    <row r="571" spans="3:11">
      <c r="C571" s="143"/>
      <c r="D571" s="151"/>
      <c r="E571" s="118"/>
      <c r="F571" s="97">
        <f t="shared" si="26"/>
        <v>0</v>
      </c>
      <c r="G571" s="161"/>
      <c r="H571" s="144"/>
      <c r="I571" s="130" t="e">
        <f>VLOOKUP(H571,Presupuesto!$B$11:$C$565,2,0)</f>
        <v>#N/A</v>
      </c>
      <c r="J571" s="98" t="str">
        <f t="shared" si="27"/>
        <v>Desarrollo del Sistema de Educación Superior</v>
      </c>
      <c r="K571" s="98" t="s">
        <v>412</v>
      </c>
    </row>
    <row r="572" spans="3:11">
      <c r="C572" s="143"/>
      <c r="D572" s="151"/>
      <c r="E572" s="118"/>
      <c r="F572" s="97">
        <f t="shared" si="26"/>
        <v>0</v>
      </c>
      <c r="G572" s="161"/>
      <c r="H572" s="144"/>
      <c r="I572" s="130" t="e">
        <f>VLOOKUP(H572,Presupuesto!$B$11:$C$565,2,0)</f>
        <v>#N/A</v>
      </c>
      <c r="J572" s="98" t="str">
        <f t="shared" si="27"/>
        <v>Desarrollo del Sistema de Educación Superior</v>
      </c>
      <c r="K572" s="98" t="s">
        <v>412</v>
      </c>
    </row>
    <row r="573" spans="3:11">
      <c r="C573" s="143"/>
      <c r="D573" s="151"/>
      <c r="E573" s="118"/>
      <c r="F573" s="97">
        <f t="shared" si="26"/>
        <v>0</v>
      </c>
      <c r="G573" s="161"/>
      <c r="H573" s="144"/>
      <c r="I573" s="130" t="e">
        <f>VLOOKUP(H573,Presupuesto!$B$11:$C$565,2,0)</f>
        <v>#N/A</v>
      </c>
      <c r="J573" s="98" t="str">
        <f t="shared" si="27"/>
        <v>Desarrollo del Sistema de Educación Superior</v>
      </c>
      <c r="K573" s="98" t="s">
        <v>412</v>
      </c>
    </row>
    <row r="574" spans="3:11">
      <c r="C574" s="143"/>
      <c r="D574" s="151"/>
      <c r="E574" s="118"/>
      <c r="F574" s="97">
        <f t="shared" si="26"/>
        <v>0</v>
      </c>
      <c r="G574" s="161"/>
      <c r="H574" s="144"/>
      <c r="I574" s="130" t="e">
        <f>VLOOKUP(H574,Presupuesto!$B$11:$C$565,2,0)</f>
        <v>#N/A</v>
      </c>
      <c r="J574" s="98" t="str">
        <f t="shared" si="27"/>
        <v>Desarrollo del Sistema de Educación Superior</v>
      </c>
      <c r="K574" s="98" t="s">
        <v>412</v>
      </c>
    </row>
    <row r="575" spans="3:11">
      <c r="C575" s="143"/>
      <c r="D575" s="151"/>
      <c r="E575" s="118"/>
      <c r="F575" s="97">
        <f t="shared" si="26"/>
        <v>0</v>
      </c>
      <c r="G575" s="161"/>
      <c r="H575" s="144"/>
      <c r="I575" s="130" t="e">
        <f>VLOOKUP(H575,Presupuesto!$B$11:$C$565,2,0)</f>
        <v>#N/A</v>
      </c>
      <c r="J575" s="98" t="str">
        <f t="shared" si="27"/>
        <v>Desarrollo del Sistema de Educación Superior</v>
      </c>
      <c r="K575" s="98" t="s">
        <v>412</v>
      </c>
    </row>
    <row r="576" spans="3:11">
      <c r="C576" s="145"/>
      <c r="D576" s="151"/>
      <c r="E576" s="118"/>
      <c r="F576" s="97">
        <f t="shared" si="26"/>
        <v>0</v>
      </c>
      <c r="G576" s="161"/>
      <c r="H576" s="146"/>
      <c r="I576" s="130" t="e">
        <f>VLOOKUP(H576,Presupuesto!$B$11:$C$565,2,0)</f>
        <v>#N/A</v>
      </c>
      <c r="J576" s="98" t="str">
        <f t="shared" si="27"/>
        <v>Desarrollo del Sistema de Educación Superior</v>
      </c>
      <c r="K576" s="98" t="s">
        <v>403</v>
      </c>
    </row>
    <row r="577" spans="3:11">
      <c r="C577" s="145"/>
      <c r="D577" s="151"/>
      <c r="E577" s="118"/>
      <c r="F577" s="97">
        <f t="shared" si="26"/>
        <v>0</v>
      </c>
      <c r="G577" s="161"/>
      <c r="H577" s="146"/>
      <c r="I577" s="130" t="e">
        <f>VLOOKUP(H577,Presupuesto!$B$11:$C$565,2,0)</f>
        <v>#N/A</v>
      </c>
      <c r="J577" s="98" t="str">
        <f t="shared" si="27"/>
        <v>Desarrollo del Sistema de Educación Superior</v>
      </c>
      <c r="K577" s="98" t="s">
        <v>412</v>
      </c>
    </row>
    <row r="578" spans="3:11">
      <c r="C578" s="145"/>
      <c r="D578" s="151"/>
      <c r="E578" s="118"/>
      <c r="F578" s="97">
        <f t="shared" si="26"/>
        <v>0</v>
      </c>
      <c r="G578" s="161"/>
      <c r="H578" s="146"/>
      <c r="I578" s="130" t="e">
        <f>VLOOKUP(H578,Presupuesto!$B$11:$C$565,2,0)</f>
        <v>#N/A</v>
      </c>
      <c r="J578" s="98" t="str">
        <f t="shared" si="27"/>
        <v>Desarrollo del Sistema de Educación Superior</v>
      </c>
      <c r="K578" s="98" t="s">
        <v>412</v>
      </c>
    </row>
    <row r="579" spans="3:11">
      <c r="C579" s="145"/>
      <c r="D579" s="151"/>
      <c r="E579" s="118"/>
      <c r="F579" s="97">
        <f t="shared" si="26"/>
        <v>0</v>
      </c>
      <c r="G579" s="161"/>
      <c r="H579" s="146"/>
      <c r="I579" s="130" t="e">
        <f>VLOOKUP(H579,Presupuesto!$B$11:$C$565,2,0)</f>
        <v>#N/A</v>
      </c>
      <c r="J579" s="98" t="str">
        <f t="shared" si="27"/>
        <v>Desarrollo del Sistema de Educación Superior</v>
      </c>
      <c r="K579" s="98" t="s">
        <v>412</v>
      </c>
    </row>
    <row r="580" spans="3:11" ht="15.75" thickBot="1">
      <c r="C580" s="147"/>
      <c r="D580" s="159"/>
      <c r="E580" s="103"/>
      <c r="F580" s="105">
        <f t="shared" si="26"/>
        <v>0</v>
      </c>
      <c r="G580" s="162"/>
      <c r="H580" s="148"/>
      <c r="I580" s="132" t="e">
        <f>VLOOKUP(H580,Presupuesto!$B$11:$C$565,2,0)</f>
        <v>#N/A</v>
      </c>
      <c r="J580" s="106" t="str">
        <f t="shared" si="27"/>
        <v>Desarrollo del Sistema de Educación Superior</v>
      </c>
      <c r="K580" s="124" t="s">
        <v>394</v>
      </c>
    </row>
    <row r="582" spans="3:11" ht="15.75" thickBot="1">
      <c r="F582" s="90"/>
      <c r="G582" s="89"/>
      <c r="H582" s="90"/>
      <c r="I582" s="90"/>
    </row>
    <row r="583" spans="3:11" ht="15.75" thickBot="1">
      <c r="C583" s="157" t="s">
        <v>53</v>
      </c>
      <c r="D583" s="353">
        <f>SUM(F590:F624)</f>
        <v>0</v>
      </c>
      <c r="F583" s="70"/>
      <c r="G583" s="79"/>
      <c r="H583" s="70"/>
      <c r="I583" s="70"/>
    </row>
    <row r="584" spans="3:11">
      <c r="C584" s="70"/>
      <c r="D584" s="31"/>
      <c r="E584" s="93"/>
      <c r="F584" s="93"/>
      <c r="G584" s="93"/>
      <c r="H584" s="76"/>
      <c r="I584" s="76"/>
      <c r="J584" s="76"/>
      <c r="K584" s="112"/>
    </row>
    <row r="585" spans="3:11">
      <c r="C585" s="70"/>
      <c r="D585" s="31"/>
      <c r="E585" s="93"/>
      <c r="F585" s="93"/>
      <c r="G585" s="93"/>
      <c r="H585" s="76"/>
      <c r="I585" s="76"/>
      <c r="J585" s="76"/>
      <c r="K585" s="112"/>
    </row>
    <row r="586" spans="3:11" ht="15.75">
      <c r="C586" s="202" t="s">
        <v>392</v>
      </c>
      <c r="D586" s="351"/>
      <c r="E586" s="93"/>
      <c r="F586" s="93"/>
      <c r="G586" s="93"/>
      <c r="H586" s="76"/>
      <c r="I586" s="76"/>
      <c r="J586" s="76"/>
      <c r="K586" s="112"/>
    </row>
    <row r="587" spans="3:11" ht="18.75">
      <c r="C587" s="208" t="e">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#N/A</v>
      </c>
      <c r="D587" s="31"/>
      <c r="E587" s="93"/>
      <c r="F587" s="93"/>
      <c r="G587" s="93"/>
      <c r="H587" s="76"/>
      <c r="I587" s="76"/>
      <c r="J587" s="76"/>
      <c r="K587" s="112"/>
    </row>
    <row r="588" spans="3:11" ht="15.75" thickBot="1">
      <c r="F588" s="93"/>
      <c r="G588" s="76"/>
      <c r="H588" s="76"/>
      <c r="I588" s="76"/>
    </row>
    <row r="589" spans="3:11" ht="30.75" thickBot="1">
      <c r="C589" s="129" t="s">
        <v>44</v>
      </c>
      <c r="D589" s="129" t="s">
        <v>55</v>
      </c>
      <c r="E589" s="136" t="s">
        <v>57</v>
      </c>
      <c r="F589" s="135" t="s">
        <v>27</v>
      </c>
      <c r="G589" s="133" t="s">
        <v>131</v>
      </c>
      <c r="H589" s="136" t="s">
        <v>46</v>
      </c>
      <c r="I589" s="133" t="s">
        <v>132</v>
      </c>
      <c r="J589" s="133" t="s">
        <v>410</v>
      </c>
      <c r="K589" s="133" t="s">
        <v>411</v>
      </c>
    </row>
    <row r="590" spans="3:11">
      <c r="C590" s="218" t="s">
        <v>439</v>
      </c>
      <c r="D590" s="219"/>
      <c r="E590" s="217">
        <f>HLOOKUP(C590,$AH$2:$BU$3,2,0)</f>
        <v>620</v>
      </c>
      <c r="F590" s="97">
        <f t="shared" ref="F590:F624" si="28">D590*E590</f>
        <v>0</v>
      </c>
      <c r="G590" s="161"/>
      <c r="H590" s="142"/>
      <c r="I590" s="130" t="e">
        <f>VLOOKUP(H590,Presupuesto!$B$11:$C$565,2,0)</f>
        <v>#N/A</v>
      </c>
      <c r="J590" s="216" t="s">
        <v>1462</v>
      </c>
      <c r="K590" s="98" t="s">
        <v>394</v>
      </c>
    </row>
    <row r="591" spans="3:11">
      <c r="C591" s="141"/>
      <c r="D591" s="158"/>
      <c r="E591" s="123"/>
      <c r="F591" s="97">
        <f t="shared" si="28"/>
        <v>0</v>
      </c>
      <c r="G591" s="161"/>
      <c r="H591" s="142"/>
      <c r="I591" s="130" t="e">
        <f>VLOOKUP(H591,Presupuesto!$B$11:$C$565,2,0)</f>
        <v>#N/A</v>
      </c>
      <c r="J591" s="98" t="str">
        <f>$J$590</f>
        <v>Desarrollo del Sistema de Educación Superior</v>
      </c>
      <c r="K591" s="98" t="s">
        <v>412</v>
      </c>
    </row>
    <row r="592" spans="3:11">
      <c r="C592" s="141"/>
      <c r="D592" s="158"/>
      <c r="E592" s="123"/>
      <c r="F592" s="97">
        <f t="shared" si="28"/>
        <v>0</v>
      </c>
      <c r="G592" s="161"/>
      <c r="H592" s="142"/>
      <c r="I592" s="130" t="e">
        <f>VLOOKUP(H592,Presupuesto!$B$11:$C$565,2,0)</f>
        <v>#N/A</v>
      </c>
      <c r="J592" s="98" t="str">
        <f t="shared" ref="J592:J624" si="29">$J$590</f>
        <v>Desarrollo del Sistema de Educación Superior</v>
      </c>
      <c r="K592" s="98" t="s">
        <v>412</v>
      </c>
    </row>
    <row r="593" spans="3:11">
      <c r="C593" s="141"/>
      <c r="D593" s="158"/>
      <c r="E593" s="123"/>
      <c r="F593" s="97">
        <f t="shared" si="28"/>
        <v>0</v>
      </c>
      <c r="G593" s="161"/>
      <c r="H593" s="142"/>
      <c r="I593" s="130" t="e">
        <f>VLOOKUP(H593,Presupuesto!$B$11:$C$565,2,0)</f>
        <v>#N/A</v>
      </c>
      <c r="J593" s="98" t="str">
        <f t="shared" si="29"/>
        <v>Desarrollo del Sistema de Educación Superior</v>
      </c>
      <c r="K593" s="98" t="s">
        <v>412</v>
      </c>
    </row>
    <row r="594" spans="3:11">
      <c r="C594" s="141"/>
      <c r="D594" s="158"/>
      <c r="E594" s="123"/>
      <c r="F594" s="97">
        <f t="shared" si="28"/>
        <v>0</v>
      </c>
      <c r="G594" s="161"/>
      <c r="H594" s="142"/>
      <c r="I594" s="130" t="e">
        <f>VLOOKUP(H594,Presupuesto!$B$11:$C$565,2,0)</f>
        <v>#N/A</v>
      </c>
      <c r="J594" s="98" t="str">
        <f t="shared" si="29"/>
        <v>Desarrollo del Sistema de Educación Superior</v>
      </c>
      <c r="K594" s="98" t="s">
        <v>412</v>
      </c>
    </row>
    <row r="595" spans="3:11">
      <c r="C595" s="141"/>
      <c r="D595" s="158"/>
      <c r="E595" s="123"/>
      <c r="F595" s="97">
        <f t="shared" si="28"/>
        <v>0</v>
      </c>
      <c r="G595" s="161"/>
      <c r="H595" s="142"/>
      <c r="I595" s="130" t="e">
        <f>VLOOKUP(H595,Presupuesto!$B$11:$C$565,2,0)</f>
        <v>#N/A</v>
      </c>
      <c r="J595" s="98" t="str">
        <f t="shared" si="29"/>
        <v>Desarrollo del Sistema de Educación Superior</v>
      </c>
      <c r="K595" s="98" t="s">
        <v>401</v>
      </c>
    </row>
    <row r="596" spans="3:11">
      <c r="C596" s="141"/>
      <c r="D596" s="158"/>
      <c r="E596" s="123"/>
      <c r="F596" s="97">
        <f t="shared" si="28"/>
        <v>0</v>
      </c>
      <c r="G596" s="161"/>
      <c r="H596" s="142"/>
      <c r="I596" s="130" t="e">
        <f>VLOOKUP(H596,Presupuesto!$B$11:$C$565,2,0)</f>
        <v>#N/A</v>
      </c>
      <c r="J596" s="98" t="str">
        <f t="shared" si="29"/>
        <v>Desarrollo del Sistema de Educación Superior</v>
      </c>
      <c r="K596" s="98" t="s">
        <v>412</v>
      </c>
    </row>
    <row r="597" spans="3:11">
      <c r="C597" s="141"/>
      <c r="D597" s="158"/>
      <c r="E597" s="123"/>
      <c r="F597" s="97">
        <f t="shared" si="28"/>
        <v>0</v>
      </c>
      <c r="G597" s="161"/>
      <c r="H597" s="142"/>
      <c r="I597" s="130" t="e">
        <f>VLOOKUP(H597,Presupuesto!$B$11:$C$565,2,0)</f>
        <v>#N/A</v>
      </c>
      <c r="J597" s="98" t="str">
        <f t="shared" si="29"/>
        <v>Desarrollo del Sistema de Educación Superior</v>
      </c>
      <c r="K597" s="98" t="s">
        <v>412</v>
      </c>
    </row>
    <row r="598" spans="3:11">
      <c r="C598" s="141"/>
      <c r="D598" s="158"/>
      <c r="E598" s="123"/>
      <c r="F598" s="97">
        <f t="shared" si="28"/>
        <v>0</v>
      </c>
      <c r="G598" s="161"/>
      <c r="H598" s="142"/>
      <c r="I598" s="130" t="e">
        <f>VLOOKUP(H598,Presupuesto!$B$11:$C$565,2,0)</f>
        <v>#N/A</v>
      </c>
      <c r="J598" s="98" t="str">
        <f t="shared" si="29"/>
        <v>Desarrollo del Sistema de Educación Superior</v>
      </c>
      <c r="K598" s="98" t="s">
        <v>412</v>
      </c>
    </row>
    <row r="599" spans="3:11">
      <c r="C599" s="141"/>
      <c r="D599" s="158"/>
      <c r="E599" s="123"/>
      <c r="F599" s="97">
        <f t="shared" si="28"/>
        <v>0</v>
      </c>
      <c r="G599" s="161"/>
      <c r="H599" s="142"/>
      <c r="I599" s="130" t="e">
        <f>VLOOKUP(H599,Presupuesto!$B$11:$C$565,2,0)</f>
        <v>#N/A</v>
      </c>
      <c r="J599" s="98" t="str">
        <f t="shared" si="29"/>
        <v>Desarrollo del Sistema de Educación Superior</v>
      </c>
      <c r="K599" s="98" t="s">
        <v>412</v>
      </c>
    </row>
    <row r="600" spans="3:11">
      <c r="C600" s="141"/>
      <c r="D600" s="158"/>
      <c r="E600" s="123"/>
      <c r="F600" s="97">
        <f t="shared" si="28"/>
        <v>0</v>
      </c>
      <c r="G600" s="161"/>
      <c r="H600" s="142"/>
      <c r="I600" s="130" t="e">
        <f>VLOOKUP(H600,Presupuesto!$B$11:$C$565,2,0)</f>
        <v>#N/A</v>
      </c>
      <c r="J600" s="98" t="str">
        <f t="shared" si="29"/>
        <v>Desarrollo del Sistema de Educación Superior</v>
      </c>
      <c r="K600" s="98" t="s">
        <v>412</v>
      </c>
    </row>
    <row r="601" spans="3:11">
      <c r="C601" s="141"/>
      <c r="D601" s="158"/>
      <c r="E601" s="123"/>
      <c r="F601" s="97">
        <f t="shared" si="28"/>
        <v>0</v>
      </c>
      <c r="G601" s="161"/>
      <c r="H601" s="142"/>
      <c r="I601" s="130" t="e">
        <f>VLOOKUP(H601,Presupuesto!$B$11:$C$565,2,0)</f>
        <v>#N/A</v>
      </c>
      <c r="J601" s="98" t="str">
        <f t="shared" si="29"/>
        <v>Desarrollo del Sistema de Educación Superior</v>
      </c>
      <c r="K601" s="98" t="s">
        <v>412</v>
      </c>
    </row>
    <row r="602" spans="3:11">
      <c r="C602" s="141"/>
      <c r="D602" s="158"/>
      <c r="E602" s="123"/>
      <c r="F602" s="97">
        <f t="shared" si="28"/>
        <v>0</v>
      </c>
      <c r="G602" s="161"/>
      <c r="H602" s="142"/>
      <c r="I602" s="130" t="e">
        <f>VLOOKUP(H602,Presupuesto!$B$11:$C$565,2,0)</f>
        <v>#N/A</v>
      </c>
      <c r="J602" s="98" t="str">
        <f t="shared" si="29"/>
        <v>Desarrollo del Sistema de Educación Superior</v>
      </c>
      <c r="K602" s="98" t="s">
        <v>412</v>
      </c>
    </row>
    <row r="603" spans="3:11">
      <c r="C603" s="141"/>
      <c r="D603" s="158"/>
      <c r="E603" s="123"/>
      <c r="F603" s="97">
        <f t="shared" si="28"/>
        <v>0</v>
      </c>
      <c r="G603" s="161"/>
      <c r="H603" s="142"/>
      <c r="I603" s="130" t="e">
        <f>VLOOKUP(H603,Presupuesto!$B$11:$C$565,2,0)</f>
        <v>#N/A</v>
      </c>
      <c r="J603" s="98" t="str">
        <f t="shared" si="29"/>
        <v>Desarrollo del Sistema de Educación Superior</v>
      </c>
      <c r="K603" s="98" t="s">
        <v>412</v>
      </c>
    </row>
    <row r="604" spans="3:11">
      <c r="C604" s="141"/>
      <c r="D604" s="158"/>
      <c r="E604" s="123"/>
      <c r="F604" s="97">
        <f t="shared" si="28"/>
        <v>0</v>
      </c>
      <c r="G604" s="161"/>
      <c r="H604" s="142"/>
      <c r="I604" s="130" t="e">
        <f>VLOOKUP(H604,Presupuesto!$B$11:$C$565,2,0)</f>
        <v>#N/A</v>
      </c>
      <c r="J604" s="98" t="str">
        <f t="shared" si="29"/>
        <v>Desarrollo del Sistema de Educación Superior</v>
      </c>
      <c r="K604" s="98" t="s">
        <v>412</v>
      </c>
    </row>
    <row r="605" spans="3:11">
      <c r="C605" s="141"/>
      <c r="D605" s="158"/>
      <c r="E605" s="123"/>
      <c r="F605" s="97">
        <f t="shared" si="28"/>
        <v>0</v>
      </c>
      <c r="G605" s="161"/>
      <c r="H605" s="142"/>
      <c r="I605" s="130" t="e">
        <f>VLOOKUP(H605,Presupuesto!$B$11:$C$565,2,0)</f>
        <v>#N/A</v>
      </c>
      <c r="J605" s="98" t="str">
        <f t="shared" si="29"/>
        <v>Desarrollo del Sistema de Educación Superior</v>
      </c>
      <c r="K605" s="98" t="s">
        <v>412</v>
      </c>
    </row>
    <row r="606" spans="3:11">
      <c r="C606" s="141"/>
      <c r="D606" s="158"/>
      <c r="E606" s="123"/>
      <c r="F606" s="97">
        <f t="shared" si="28"/>
        <v>0</v>
      </c>
      <c r="G606" s="161"/>
      <c r="H606" s="142"/>
      <c r="I606" s="130" t="e">
        <f>VLOOKUP(H606,Presupuesto!$B$11:$C$565,2,0)</f>
        <v>#N/A</v>
      </c>
      <c r="J606" s="98" t="str">
        <f t="shared" si="29"/>
        <v>Desarrollo del Sistema de Educación Superior</v>
      </c>
      <c r="K606" s="98" t="s">
        <v>412</v>
      </c>
    </row>
    <row r="607" spans="3:11">
      <c r="C607" s="141"/>
      <c r="D607" s="158"/>
      <c r="E607" s="123"/>
      <c r="F607" s="97">
        <f t="shared" si="28"/>
        <v>0</v>
      </c>
      <c r="G607" s="161"/>
      <c r="H607" s="142"/>
      <c r="I607" s="130" t="e">
        <f>VLOOKUP(H607,Presupuesto!$B$11:$C$565,2,0)</f>
        <v>#N/A</v>
      </c>
      <c r="J607" s="98" t="str">
        <f t="shared" si="29"/>
        <v>Desarrollo del Sistema de Educación Superior</v>
      </c>
      <c r="K607" s="98" t="s">
        <v>412</v>
      </c>
    </row>
    <row r="608" spans="3:11">
      <c r="C608" s="141"/>
      <c r="D608" s="158"/>
      <c r="E608" s="123"/>
      <c r="F608" s="97">
        <f t="shared" si="28"/>
        <v>0</v>
      </c>
      <c r="G608" s="161"/>
      <c r="H608" s="142"/>
      <c r="I608" s="130" t="e">
        <f>VLOOKUP(H608,Presupuesto!$B$11:$C$565,2,0)</f>
        <v>#N/A</v>
      </c>
      <c r="J608" s="98" t="str">
        <f t="shared" si="29"/>
        <v>Desarrollo del Sistema de Educación Superior</v>
      </c>
      <c r="K608" s="98" t="s">
        <v>412</v>
      </c>
    </row>
    <row r="609" spans="3:11">
      <c r="C609" s="141"/>
      <c r="D609" s="158"/>
      <c r="E609" s="123"/>
      <c r="F609" s="97">
        <f t="shared" si="28"/>
        <v>0</v>
      </c>
      <c r="G609" s="161"/>
      <c r="H609" s="142"/>
      <c r="I609" s="130" t="e">
        <f>VLOOKUP(H609,Presupuesto!$B$11:$C$565,2,0)</f>
        <v>#N/A</v>
      </c>
      <c r="J609" s="98" t="str">
        <f t="shared" si="29"/>
        <v>Desarrollo del Sistema de Educación Superior</v>
      </c>
      <c r="K609" s="98" t="s">
        <v>412</v>
      </c>
    </row>
    <row r="610" spans="3:11">
      <c r="C610" s="141"/>
      <c r="D610" s="158"/>
      <c r="E610" s="123"/>
      <c r="F610" s="97">
        <f t="shared" si="28"/>
        <v>0</v>
      </c>
      <c r="G610" s="161"/>
      <c r="H610" s="142"/>
      <c r="I610" s="130" t="e">
        <f>VLOOKUP(H610,Presupuesto!$B$11:$C$565,2,0)</f>
        <v>#N/A</v>
      </c>
      <c r="J610" s="98" t="str">
        <f t="shared" si="29"/>
        <v>Desarrollo del Sistema de Educación Superior</v>
      </c>
      <c r="K610" s="98" t="s">
        <v>412</v>
      </c>
    </row>
    <row r="611" spans="3:11">
      <c r="C611" s="141"/>
      <c r="D611" s="158"/>
      <c r="E611" s="123"/>
      <c r="F611" s="97">
        <f t="shared" si="28"/>
        <v>0</v>
      </c>
      <c r="G611" s="161"/>
      <c r="H611" s="142"/>
      <c r="I611" s="130" t="e">
        <f>VLOOKUP(H611,Presupuesto!$B$11:$C$565,2,0)</f>
        <v>#N/A</v>
      </c>
      <c r="J611" s="98" t="str">
        <f t="shared" si="29"/>
        <v>Desarrollo del Sistema de Educación Superior</v>
      </c>
      <c r="K611" s="98" t="s">
        <v>412</v>
      </c>
    </row>
    <row r="612" spans="3:11">
      <c r="C612" s="143"/>
      <c r="D612" s="151"/>
      <c r="E612" s="118"/>
      <c r="F612" s="97">
        <f t="shared" si="28"/>
        <v>0</v>
      </c>
      <c r="G612" s="161"/>
      <c r="H612" s="144"/>
      <c r="I612" s="130" t="e">
        <f>VLOOKUP(H612,Presupuesto!$B$11:$C$565,2,0)</f>
        <v>#N/A</v>
      </c>
      <c r="J612" s="98" t="str">
        <f t="shared" si="29"/>
        <v>Desarrollo del Sistema de Educación Superior</v>
      </c>
      <c r="K612" s="98" t="s">
        <v>412</v>
      </c>
    </row>
    <row r="613" spans="3:11">
      <c r="C613" s="143"/>
      <c r="D613" s="151"/>
      <c r="E613" s="118"/>
      <c r="F613" s="97">
        <f t="shared" si="28"/>
        <v>0</v>
      </c>
      <c r="G613" s="161"/>
      <c r="H613" s="144"/>
      <c r="I613" s="130" t="e">
        <f>VLOOKUP(H613,Presupuesto!$B$11:$C$565,2,0)</f>
        <v>#N/A</v>
      </c>
      <c r="J613" s="98" t="str">
        <f t="shared" si="29"/>
        <v>Desarrollo del Sistema de Educación Superior</v>
      </c>
      <c r="K613" s="98" t="s">
        <v>412</v>
      </c>
    </row>
    <row r="614" spans="3:11">
      <c r="C614" s="143"/>
      <c r="D614" s="151"/>
      <c r="E614" s="118"/>
      <c r="F614" s="97">
        <f t="shared" si="28"/>
        <v>0</v>
      </c>
      <c r="G614" s="161"/>
      <c r="H614" s="144"/>
      <c r="I614" s="130" t="e">
        <f>VLOOKUP(H614,Presupuesto!$B$11:$C$565,2,0)</f>
        <v>#N/A</v>
      </c>
      <c r="J614" s="98" t="str">
        <f t="shared" si="29"/>
        <v>Desarrollo del Sistema de Educación Superior</v>
      </c>
      <c r="K614" s="98" t="s">
        <v>412</v>
      </c>
    </row>
    <row r="615" spans="3:11">
      <c r="C615" s="143"/>
      <c r="D615" s="151"/>
      <c r="E615" s="118"/>
      <c r="F615" s="97">
        <f t="shared" si="28"/>
        <v>0</v>
      </c>
      <c r="G615" s="161"/>
      <c r="H615" s="144"/>
      <c r="I615" s="130" t="e">
        <f>VLOOKUP(H615,Presupuesto!$B$11:$C$565,2,0)</f>
        <v>#N/A</v>
      </c>
      <c r="J615" s="98" t="str">
        <f t="shared" si="29"/>
        <v>Desarrollo del Sistema de Educación Superior</v>
      </c>
      <c r="K615" s="98" t="s">
        <v>412</v>
      </c>
    </row>
    <row r="616" spans="3:11">
      <c r="C616" s="143"/>
      <c r="D616" s="151"/>
      <c r="E616" s="118"/>
      <c r="F616" s="97">
        <f t="shared" si="28"/>
        <v>0</v>
      </c>
      <c r="G616" s="161"/>
      <c r="H616" s="144"/>
      <c r="I616" s="130" t="e">
        <f>VLOOKUP(H616,Presupuesto!$B$11:$C$565,2,0)</f>
        <v>#N/A</v>
      </c>
      <c r="J616" s="98" t="str">
        <f t="shared" si="29"/>
        <v>Desarrollo del Sistema de Educación Superior</v>
      </c>
      <c r="K616" s="98" t="s">
        <v>412</v>
      </c>
    </row>
    <row r="617" spans="3:11">
      <c r="C617" s="143"/>
      <c r="D617" s="151"/>
      <c r="E617" s="118"/>
      <c r="F617" s="97">
        <f t="shared" si="28"/>
        <v>0</v>
      </c>
      <c r="G617" s="161"/>
      <c r="H617" s="144"/>
      <c r="I617" s="130" t="e">
        <f>VLOOKUP(H617,Presupuesto!$B$11:$C$565,2,0)</f>
        <v>#N/A</v>
      </c>
      <c r="J617" s="98" t="str">
        <f t="shared" si="29"/>
        <v>Desarrollo del Sistema de Educación Superior</v>
      </c>
      <c r="K617" s="98" t="s">
        <v>412</v>
      </c>
    </row>
    <row r="618" spans="3:11">
      <c r="C618" s="143"/>
      <c r="D618" s="151"/>
      <c r="E618" s="118"/>
      <c r="F618" s="97">
        <f t="shared" si="28"/>
        <v>0</v>
      </c>
      <c r="G618" s="161"/>
      <c r="H618" s="144"/>
      <c r="I618" s="130" t="e">
        <f>VLOOKUP(H618,Presupuesto!$B$11:$C$565,2,0)</f>
        <v>#N/A</v>
      </c>
      <c r="J618" s="98" t="str">
        <f t="shared" si="29"/>
        <v>Desarrollo del Sistema de Educación Superior</v>
      </c>
      <c r="K618" s="98" t="s">
        <v>412</v>
      </c>
    </row>
    <row r="619" spans="3:11">
      <c r="C619" s="143"/>
      <c r="D619" s="151"/>
      <c r="E619" s="118"/>
      <c r="F619" s="97">
        <f t="shared" si="28"/>
        <v>0</v>
      </c>
      <c r="G619" s="161"/>
      <c r="H619" s="144"/>
      <c r="I619" s="130" t="e">
        <f>VLOOKUP(H619,Presupuesto!$B$11:$C$565,2,0)</f>
        <v>#N/A</v>
      </c>
      <c r="J619" s="98" t="str">
        <f t="shared" si="29"/>
        <v>Desarrollo del Sistema de Educación Superior</v>
      </c>
      <c r="K619" s="98" t="s">
        <v>412</v>
      </c>
    </row>
    <row r="620" spans="3:11">
      <c r="C620" s="145"/>
      <c r="D620" s="151"/>
      <c r="E620" s="118"/>
      <c r="F620" s="97">
        <f t="shared" si="28"/>
        <v>0</v>
      </c>
      <c r="G620" s="161"/>
      <c r="H620" s="146"/>
      <c r="I620" s="130" t="e">
        <f>VLOOKUP(H620,Presupuesto!$B$11:$C$565,2,0)</f>
        <v>#N/A</v>
      </c>
      <c r="J620" s="98" t="str">
        <f t="shared" si="29"/>
        <v>Desarrollo del Sistema de Educación Superior</v>
      </c>
      <c r="K620" s="98" t="s">
        <v>403</v>
      </c>
    </row>
    <row r="621" spans="3:11">
      <c r="C621" s="145"/>
      <c r="D621" s="151"/>
      <c r="E621" s="118"/>
      <c r="F621" s="97">
        <f t="shared" si="28"/>
        <v>0</v>
      </c>
      <c r="G621" s="161"/>
      <c r="H621" s="146"/>
      <c r="I621" s="130" t="e">
        <f>VLOOKUP(H621,Presupuesto!$B$11:$C$565,2,0)</f>
        <v>#N/A</v>
      </c>
      <c r="J621" s="98" t="str">
        <f t="shared" si="29"/>
        <v>Desarrollo del Sistema de Educación Superior</v>
      </c>
      <c r="K621" s="98" t="s">
        <v>412</v>
      </c>
    </row>
    <row r="622" spans="3:11">
      <c r="C622" s="145"/>
      <c r="D622" s="151"/>
      <c r="E622" s="118"/>
      <c r="F622" s="97">
        <f t="shared" si="28"/>
        <v>0</v>
      </c>
      <c r="G622" s="161"/>
      <c r="H622" s="146"/>
      <c r="I622" s="130" t="e">
        <f>VLOOKUP(H622,Presupuesto!$B$11:$C$565,2,0)</f>
        <v>#N/A</v>
      </c>
      <c r="J622" s="98" t="str">
        <f t="shared" si="29"/>
        <v>Desarrollo del Sistema de Educación Superior</v>
      </c>
      <c r="K622" s="98" t="s">
        <v>412</v>
      </c>
    </row>
    <row r="623" spans="3:11">
      <c r="C623" s="145"/>
      <c r="D623" s="151"/>
      <c r="E623" s="118"/>
      <c r="F623" s="97">
        <f t="shared" si="28"/>
        <v>0</v>
      </c>
      <c r="G623" s="161"/>
      <c r="H623" s="146"/>
      <c r="I623" s="130" t="e">
        <f>VLOOKUP(H623,Presupuesto!$B$11:$C$565,2,0)</f>
        <v>#N/A</v>
      </c>
      <c r="J623" s="98" t="str">
        <f t="shared" si="29"/>
        <v>Desarrollo del Sistema de Educación Superior</v>
      </c>
      <c r="K623" s="98" t="s">
        <v>412</v>
      </c>
    </row>
    <row r="624" spans="3:11" ht="15.75" thickBot="1">
      <c r="C624" s="147"/>
      <c r="D624" s="159"/>
      <c r="E624" s="103"/>
      <c r="F624" s="105">
        <f t="shared" si="28"/>
        <v>0</v>
      </c>
      <c r="G624" s="162"/>
      <c r="H624" s="148"/>
      <c r="I624" s="132" t="e">
        <f>VLOOKUP(H624,Presupuesto!$B$11:$C$565,2,0)</f>
        <v>#N/A</v>
      </c>
      <c r="J624" s="106" t="str">
        <f t="shared" si="29"/>
        <v>Desarrollo del Sistema de Educación Superior</v>
      </c>
      <c r="K624" s="124" t="s">
        <v>394</v>
      </c>
    </row>
    <row r="626" spans="3:11" ht="15.75" thickBot="1"/>
    <row r="627" spans="3:11" ht="15.75" thickBot="1">
      <c r="C627" s="157" t="s">
        <v>53</v>
      </c>
      <c r="D627" s="353">
        <f>SUM(F634:F668)</f>
        <v>0</v>
      </c>
      <c r="F627" s="70"/>
      <c r="G627" s="79"/>
      <c r="H627" s="70"/>
      <c r="I627" s="70"/>
    </row>
    <row r="628" spans="3:11">
      <c r="C628" s="70"/>
      <c r="D628" s="31"/>
      <c r="E628" s="93"/>
      <c r="F628" s="93"/>
      <c r="G628" s="93"/>
      <c r="H628" s="76"/>
      <c r="I628" s="76"/>
      <c r="J628" s="76"/>
      <c r="K628" s="112"/>
    </row>
    <row r="629" spans="3:11">
      <c r="C629" s="70"/>
      <c r="D629" s="31"/>
      <c r="E629" s="93"/>
      <c r="F629" s="93"/>
      <c r="G629" s="93"/>
      <c r="H629" s="76"/>
      <c r="I629" s="76"/>
      <c r="J629" s="76"/>
      <c r="K629" s="112"/>
    </row>
    <row r="630" spans="3:11" ht="15.75">
      <c r="C630" s="202" t="s">
        <v>392</v>
      </c>
      <c r="D630" s="351"/>
      <c r="E630" s="93"/>
      <c r="F630" s="93"/>
      <c r="G630" s="93"/>
      <c r="H630" s="76"/>
      <c r="I630" s="76"/>
      <c r="J630" s="76"/>
      <c r="K630" s="112"/>
    </row>
    <row r="631" spans="3:11" ht="18.75">
      <c r="C631" s="208" t="e">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#N/A</v>
      </c>
      <c r="D631" s="31"/>
      <c r="E631" s="93"/>
      <c r="F631" s="93"/>
      <c r="G631" s="93"/>
      <c r="H631" s="76"/>
      <c r="I631" s="76"/>
      <c r="J631" s="76"/>
      <c r="K631" s="112"/>
    </row>
    <row r="632" spans="3:11" ht="15.75" thickBot="1">
      <c r="F632" s="93"/>
      <c r="G632" s="76"/>
      <c r="H632" s="76"/>
      <c r="I632" s="76"/>
    </row>
    <row r="633" spans="3:11" ht="30.75" thickBot="1">
      <c r="C633" s="129" t="s">
        <v>44</v>
      </c>
      <c r="D633" s="129" t="s">
        <v>55</v>
      </c>
      <c r="E633" s="136" t="s">
        <v>57</v>
      </c>
      <c r="F633" s="135" t="s">
        <v>27</v>
      </c>
      <c r="G633" s="133" t="s">
        <v>131</v>
      </c>
      <c r="H633" s="136" t="s">
        <v>46</v>
      </c>
      <c r="I633" s="133" t="s">
        <v>132</v>
      </c>
      <c r="J633" s="133" t="s">
        <v>410</v>
      </c>
      <c r="K633" s="133" t="s">
        <v>411</v>
      </c>
    </row>
    <row r="634" spans="3:11">
      <c r="C634" s="218" t="s">
        <v>439</v>
      </c>
      <c r="D634" s="219"/>
      <c r="E634" s="217">
        <f>HLOOKUP(C634,$AH$2:$BU$3,2,0)</f>
        <v>620</v>
      </c>
      <c r="F634" s="97">
        <f t="shared" ref="F634:F668" si="30">D634*E634</f>
        <v>0</v>
      </c>
      <c r="G634" s="161"/>
      <c r="H634" s="142"/>
      <c r="I634" s="130" t="e">
        <f>VLOOKUP(H634,Presupuesto!$B$11:$C$565,2,0)</f>
        <v>#N/A</v>
      </c>
      <c r="J634" s="216" t="s">
        <v>1462</v>
      </c>
      <c r="K634" s="98" t="s">
        <v>394</v>
      </c>
    </row>
    <row r="635" spans="3:11">
      <c r="C635" s="141"/>
      <c r="D635" s="158"/>
      <c r="E635" s="123"/>
      <c r="F635" s="97">
        <f t="shared" si="30"/>
        <v>0</v>
      </c>
      <c r="G635" s="161"/>
      <c r="H635" s="142"/>
      <c r="I635" s="130" t="e">
        <f>VLOOKUP(H635,Presupuesto!$B$11:$C$565,2,0)</f>
        <v>#N/A</v>
      </c>
      <c r="J635" s="98" t="str">
        <f>$J$634</f>
        <v>Desarrollo del Sistema de Educación Superior</v>
      </c>
      <c r="K635" s="98" t="s">
        <v>412</v>
      </c>
    </row>
    <row r="636" spans="3:11">
      <c r="C636" s="141"/>
      <c r="D636" s="158"/>
      <c r="E636" s="123"/>
      <c r="F636" s="97">
        <f t="shared" si="30"/>
        <v>0</v>
      </c>
      <c r="G636" s="161"/>
      <c r="H636" s="142"/>
      <c r="I636" s="130" t="e">
        <f>VLOOKUP(H636,Presupuesto!$B$11:$C$565,2,0)</f>
        <v>#N/A</v>
      </c>
      <c r="J636" s="98" t="str">
        <f t="shared" ref="J636:J668" si="31">$J$634</f>
        <v>Desarrollo del Sistema de Educación Superior</v>
      </c>
      <c r="K636" s="98" t="s">
        <v>412</v>
      </c>
    </row>
    <row r="637" spans="3:11">
      <c r="C637" s="141"/>
      <c r="D637" s="158"/>
      <c r="E637" s="123"/>
      <c r="F637" s="97">
        <f t="shared" si="30"/>
        <v>0</v>
      </c>
      <c r="G637" s="161"/>
      <c r="H637" s="142"/>
      <c r="I637" s="130" t="e">
        <f>VLOOKUP(H637,Presupuesto!$B$11:$C$565,2,0)</f>
        <v>#N/A</v>
      </c>
      <c r="J637" s="98" t="str">
        <f t="shared" si="31"/>
        <v>Desarrollo del Sistema de Educación Superior</v>
      </c>
      <c r="K637" s="98" t="s">
        <v>412</v>
      </c>
    </row>
    <row r="638" spans="3:11">
      <c r="C638" s="141"/>
      <c r="D638" s="158"/>
      <c r="E638" s="123"/>
      <c r="F638" s="97">
        <f t="shared" si="30"/>
        <v>0</v>
      </c>
      <c r="G638" s="161"/>
      <c r="H638" s="142"/>
      <c r="I638" s="130" t="e">
        <f>VLOOKUP(H638,Presupuesto!$B$11:$C$565,2,0)</f>
        <v>#N/A</v>
      </c>
      <c r="J638" s="98" t="str">
        <f t="shared" si="31"/>
        <v>Desarrollo del Sistema de Educación Superior</v>
      </c>
      <c r="K638" s="98" t="s">
        <v>412</v>
      </c>
    </row>
    <row r="639" spans="3:11">
      <c r="C639" s="141"/>
      <c r="D639" s="158"/>
      <c r="E639" s="123"/>
      <c r="F639" s="97">
        <f t="shared" si="30"/>
        <v>0</v>
      </c>
      <c r="G639" s="161"/>
      <c r="H639" s="142"/>
      <c r="I639" s="130" t="e">
        <f>VLOOKUP(H639,Presupuesto!$B$11:$C$565,2,0)</f>
        <v>#N/A</v>
      </c>
      <c r="J639" s="98" t="str">
        <f t="shared" si="31"/>
        <v>Desarrollo del Sistema de Educación Superior</v>
      </c>
      <c r="K639" s="98" t="s">
        <v>401</v>
      </c>
    </row>
    <row r="640" spans="3:11">
      <c r="C640" s="141"/>
      <c r="D640" s="158"/>
      <c r="E640" s="123"/>
      <c r="F640" s="97">
        <f t="shared" si="30"/>
        <v>0</v>
      </c>
      <c r="G640" s="161"/>
      <c r="H640" s="142"/>
      <c r="I640" s="130" t="e">
        <f>VLOOKUP(H640,Presupuesto!$B$11:$C$565,2,0)</f>
        <v>#N/A</v>
      </c>
      <c r="J640" s="98" t="str">
        <f t="shared" si="31"/>
        <v>Desarrollo del Sistema de Educación Superior</v>
      </c>
      <c r="K640" s="98" t="s">
        <v>412</v>
      </c>
    </row>
    <row r="641" spans="3:11">
      <c r="C641" s="141"/>
      <c r="D641" s="158"/>
      <c r="E641" s="123"/>
      <c r="F641" s="97">
        <f t="shared" si="30"/>
        <v>0</v>
      </c>
      <c r="G641" s="161"/>
      <c r="H641" s="142"/>
      <c r="I641" s="130" t="e">
        <f>VLOOKUP(H641,Presupuesto!$B$11:$C$565,2,0)</f>
        <v>#N/A</v>
      </c>
      <c r="J641" s="98" t="str">
        <f t="shared" si="31"/>
        <v>Desarrollo del Sistema de Educación Superior</v>
      </c>
      <c r="K641" s="98" t="s">
        <v>412</v>
      </c>
    </row>
    <row r="642" spans="3:11">
      <c r="C642" s="141"/>
      <c r="D642" s="158"/>
      <c r="E642" s="123"/>
      <c r="F642" s="97">
        <f t="shared" si="30"/>
        <v>0</v>
      </c>
      <c r="G642" s="161"/>
      <c r="H642" s="142"/>
      <c r="I642" s="130" t="e">
        <f>VLOOKUP(H642,Presupuesto!$B$11:$C$565,2,0)</f>
        <v>#N/A</v>
      </c>
      <c r="J642" s="98" t="str">
        <f t="shared" si="31"/>
        <v>Desarrollo del Sistema de Educación Superior</v>
      </c>
      <c r="K642" s="98" t="s">
        <v>412</v>
      </c>
    </row>
    <row r="643" spans="3:11">
      <c r="C643" s="141"/>
      <c r="D643" s="158"/>
      <c r="E643" s="123"/>
      <c r="F643" s="97">
        <f t="shared" si="30"/>
        <v>0</v>
      </c>
      <c r="G643" s="161"/>
      <c r="H643" s="142"/>
      <c r="I643" s="130" t="e">
        <f>VLOOKUP(H643,Presupuesto!$B$11:$C$565,2,0)</f>
        <v>#N/A</v>
      </c>
      <c r="J643" s="98" t="str">
        <f t="shared" si="31"/>
        <v>Desarrollo del Sistema de Educación Superior</v>
      </c>
      <c r="K643" s="98" t="s">
        <v>412</v>
      </c>
    </row>
    <row r="644" spans="3:11">
      <c r="C644" s="141"/>
      <c r="D644" s="158"/>
      <c r="E644" s="123"/>
      <c r="F644" s="97">
        <f t="shared" si="30"/>
        <v>0</v>
      </c>
      <c r="G644" s="161"/>
      <c r="H644" s="142"/>
      <c r="I644" s="130" t="e">
        <f>VLOOKUP(H644,Presupuesto!$B$11:$C$565,2,0)</f>
        <v>#N/A</v>
      </c>
      <c r="J644" s="98" t="str">
        <f t="shared" si="31"/>
        <v>Desarrollo del Sistema de Educación Superior</v>
      </c>
      <c r="K644" s="98" t="s">
        <v>412</v>
      </c>
    </row>
    <row r="645" spans="3:11">
      <c r="C645" s="141"/>
      <c r="D645" s="158"/>
      <c r="E645" s="123"/>
      <c r="F645" s="97">
        <f t="shared" si="30"/>
        <v>0</v>
      </c>
      <c r="G645" s="161"/>
      <c r="H645" s="142"/>
      <c r="I645" s="130" t="e">
        <f>VLOOKUP(H645,Presupuesto!$B$11:$C$565,2,0)</f>
        <v>#N/A</v>
      </c>
      <c r="J645" s="98" t="str">
        <f t="shared" si="31"/>
        <v>Desarrollo del Sistema de Educación Superior</v>
      </c>
      <c r="K645" s="98" t="s">
        <v>412</v>
      </c>
    </row>
    <row r="646" spans="3:11">
      <c r="C646" s="141"/>
      <c r="D646" s="158"/>
      <c r="E646" s="123"/>
      <c r="F646" s="97">
        <f t="shared" si="30"/>
        <v>0</v>
      </c>
      <c r="G646" s="161"/>
      <c r="H646" s="142"/>
      <c r="I646" s="130" t="e">
        <f>VLOOKUP(H646,Presupuesto!$B$11:$C$565,2,0)</f>
        <v>#N/A</v>
      </c>
      <c r="J646" s="98" t="str">
        <f t="shared" si="31"/>
        <v>Desarrollo del Sistema de Educación Superior</v>
      </c>
      <c r="K646" s="98" t="s">
        <v>412</v>
      </c>
    </row>
    <row r="647" spans="3:11">
      <c r="C647" s="141"/>
      <c r="D647" s="158"/>
      <c r="E647" s="123"/>
      <c r="F647" s="97">
        <f t="shared" si="30"/>
        <v>0</v>
      </c>
      <c r="G647" s="161"/>
      <c r="H647" s="142"/>
      <c r="I647" s="130" t="e">
        <f>VLOOKUP(H647,Presupuesto!$B$11:$C$565,2,0)</f>
        <v>#N/A</v>
      </c>
      <c r="J647" s="98" t="str">
        <f t="shared" si="31"/>
        <v>Desarrollo del Sistema de Educación Superior</v>
      </c>
      <c r="K647" s="98" t="s">
        <v>412</v>
      </c>
    </row>
    <row r="648" spans="3:11">
      <c r="C648" s="141"/>
      <c r="D648" s="158"/>
      <c r="E648" s="123"/>
      <c r="F648" s="97">
        <f t="shared" si="30"/>
        <v>0</v>
      </c>
      <c r="G648" s="161"/>
      <c r="H648" s="142"/>
      <c r="I648" s="130" t="e">
        <f>VLOOKUP(H648,Presupuesto!$B$11:$C$565,2,0)</f>
        <v>#N/A</v>
      </c>
      <c r="J648" s="98" t="str">
        <f t="shared" si="31"/>
        <v>Desarrollo del Sistema de Educación Superior</v>
      </c>
      <c r="K648" s="98" t="s">
        <v>412</v>
      </c>
    </row>
    <row r="649" spans="3:11">
      <c r="C649" s="141"/>
      <c r="D649" s="158"/>
      <c r="E649" s="123"/>
      <c r="F649" s="97">
        <f t="shared" si="30"/>
        <v>0</v>
      </c>
      <c r="G649" s="161"/>
      <c r="H649" s="142"/>
      <c r="I649" s="130" t="e">
        <f>VLOOKUP(H649,Presupuesto!$B$11:$C$565,2,0)</f>
        <v>#N/A</v>
      </c>
      <c r="J649" s="98" t="str">
        <f t="shared" si="31"/>
        <v>Desarrollo del Sistema de Educación Superior</v>
      </c>
      <c r="K649" s="98" t="s">
        <v>412</v>
      </c>
    </row>
    <row r="650" spans="3:11">
      <c r="C650" s="141"/>
      <c r="D650" s="158"/>
      <c r="E650" s="123"/>
      <c r="F650" s="97">
        <f t="shared" si="30"/>
        <v>0</v>
      </c>
      <c r="G650" s="161"/>
      <c r="H650" s="142"/>
      <c r="I650" s="130" t="e">
        <f>VLOOKUP(H650,Presupuesto!$B$11:$C$565,2,0)</f>
        <v>#N/A</v>
      </c>
      <c r="J650" s="98" t="str">
        <f t="shared" si="31"/>
        <v>Desarrollo del Sistema de Educación Superior</v>
      </c>
      <c r="K650" s="98" t="s">
        <v>412</v>
      </c>
    </row>
    <row r="651" spans="3:11">
      <c r="C651" s="141"/>
      <c r="D651" s="158"/>
      <c r="E651" s="123"/>
      <c r="F651" s="97">
        <f t="shared" si="30"/>
        <v>0</v>
      </c>
      <c r="G651" s="161"/>
      <c r="H651" s="142"/>
      <c r="I651" s="130" t="e">
        <f>VLOOKUP(H651,Presupuesto!$B$11:$C$565,2,0)</f>
        <v>#N/A</v>
      </c>
      <c r="J651" s="98" t="str">
        <f t="shared" si="31"/>
        <v>Desarrollo del Sistema de Educación Superior</v>
      </c>
      <c r="K651" s="98" t="s">
        <v>412</v>
      </c>
    </row>
    <row r="652" spans="3:11">
      <c r="C652" s="141"/>
      <c r="D652" s="158"/>
      <c r="E652" s="123"/>
      <c r="F652" s="97">
        <f t="shared" si="30"/>
        <v>0</v>
      </c>
      <c r="G652" s="161"/>
      <c r="H652" s="142"/>
      <c r="I652" s="130" t="e">
        <f>VLOOKUP(H652,Presupuesto!$B$11:$C$565,2,0)</f>
        <v>#N/A</v>
      </c>
      <c r="J652" s="98" t="str">
        <f t="shared" si="31"/>
        <v>Desarrollo del Sistema de Educación Superior</v>
      </c>
      <c r="K652" s="98" t="s">
        <v>412</v>
      </c>
    </row>
    <row r="653" spans="3:11">
      <c r="C653" s="141"/>
      <c r="D653" s="158"/>
      <c r="E653" s="123"/>
      <c r="F653" s="97">
        <f t="shared" si="30"/>
        <v>0</v>
      </c>
      <c r="G653" s="161"/>
      <c r="H653" s="142"/>
      <c r="I653" s="130" t="e">
        <f>VLOOKUP(H653,Presupuesto!$B$11:$C$565,2,0)</f>
        <v>#N/A</v>
      </c>
      <c r="J653" s="98" t="str">
        <f t="shared" si="31"/>
        <v>Desarrollo del Sistema de Educación Superior</v>
      </c>
      <c r="K653" s="98" t="s">
        <v>412</v>
      </c>
    </row>
    <row r="654" spans="3:11">
      <c r="C654" s="141"/>
      <c r="D654" s="158"/>
      <c r="E654" s="123"/>
      <c r="F654" s="97">
        <f t="shared" si="30"/>
        <v>0</v>
      </c>
      <c r="G654" s="161"/>
      <c r="H654" s="142"/>
      <c r="I654" s="130" t="e">
        <f>VLOOKUP(H654,Presupuesto!$B$11:$C$565,2,0)</f>
        <v>#N/A</v>
      </c>
      <c r="J654" s="98" t="str">
        <f t="shared" si="31"/>
        <v>Desarrollo del Sistema de Educación Superior</v>
      </c>
      <c r="K654" s="98" t="s">
        <v>412</v>
      </c>
    </row>
    <row r="655" spans="3:11">
      <c r="C655" s="141"/>
      <c r="D655" s="158"/>
      <c r="E655" s="123"/>
      <c r="F655" s="97">
        <f t="shared" si="30"/>
        <v>0</v>
      </c>
      <c r="G655" s="161"/>
      <c r="H655" s="142"/>
      <c r="I655" s="130" t="e">
        <f>VLOOKUP(H655,Presupuesto!$B$11:$C$565,2,0)</f>
        <v>#N/A</v>
      </c>
      <c r="J655" s="98" t="str">
        <f t="shared" si="31"/>
        <v>Desarrollo del Sistema de Educación Superior</v>
      </c>
      <c r="K655" s="98" t="s">
        <v>412</v>
      </c>
    </row>
    <row r="656" spans="3:11">
      <c r="C656" s="143"/>
      <c r="D656" s="151"/>
      <c r="E656" s="118"/>
      <c r="F656" s="97">
        <f t="shared" si="30"/>
        <v>0</v>
      </c>
      <c r="G656" s="161"/>
      <c r="H656" s="144"/>
      <c r="I656" s="130" t="e">
        <f>VLOOKUP(H656,Presupuesto!$B$11:$C$565,2,0)</f>
        <v>#N/A</v>
      </c>
      <c r="J656" s="98" t="str">
        <f t="shared" si="31"/>
        <v>Desarrollo del Sistema de Educación Superior</v>
      </c>
      <c r="K656" s="98" t="s">
        <v>412</v>
      </c>
    </row>
    <row r="657" spans="3:11">
      <c r="C657" s="143"/>
      <c r="D657" s="151"/>
      <c r="E657" s="118"/>
      <c r="F657" s="97">
        <f t="shared" si="30"/>
        <v>0</v>
      </c>
      <c r="G657" s="161"/>
      <c r="H657" s="144"/>
      <c r="I657" s="130" t="e">
        <f>VLOOKUP(H657,Presupuesto!$B$11:$C$565,2,0)</f>
        <v>#N/A</v>
      </c>
      <c r="J657" s="98" t="str">
        <f t="shared" si="31"/>
        <v>Desarrollo del Sistema de Educación Superior</v>
      </c>
      <c r="K657" s="98" t="s">
        <v>412</v>
      </c>
    </row>
    <row r="658" spans="3:11">
      <c r="C658" s="143"/>
      <c r="D658" s="151"/>
      <c r="E658" s="118"/>
      <c r="F658" s="97">
        <f t="shared" si="30"/>
        <v>0</v>
      </c>
      <c r="G658" s="161"/>
      <c r="H658" s="144"/>
      <c r="I658" s="130" t="e">
        <f>VLOOKUP(H658,Presupuesto!$B$11:$C$565,2,0)</f>
        <v>#N/A</v>
      </c>
      <c r="J658" s="98" t="str">
        <f t="shared" si="31"/>
        <v>Desarrollo del Sistema de Educación Superior</v>
      </c>
      <c r="K658" s="98" t="s">
        <v>412</v>
      </c>
    </row>
    <row r="659" spans="3:11">
      <c r="C659" s="143"/>
      <c r="D659" s="151"/>
      <c r="E659" s="118"/>
      <c r="F659" s="97">
        <f t="shared" si="30"/>
        <v>0</v>
      </c>
      <c r="G659" s="161"/>
      <c r="H659" s="144"/>
      <c r="I659" s="130" t="e">
        <f>VLOOKUP(H659,Presupuesto!$B$11:$C$565,2,0)</f>
        <v>#N/A</v>
      </c>
      <c r="J659" s="98" t="str">
        <f t="shared" si="31"/>
        <v>Desarrollo del Sistema de Educación Superior</v>
      </c>
      <c r="K659" s="98" t="s">
        <v>412</v>
      </c>
    </row>
    <row r="660" spans="3:11">
      <c r="C660" s="143"/>
      <c r="D660" s="151"/>
      <c r="E660" s="118"/>
      <c r="F660" s="97">
        <f t="shared" si="30"/>
        <v>0</v>
      </c>
      <c r="G660" s="161"/>
      <c r="H660" s="144"/>
      <c r="I660" s="130" t="e">
        <f>VLOOKUP(H660,Presupuesto!$B$11:$C$565,2,0)</f>
        <v>#N/A</v>
      </c>
      <c r="J660" s="98" t="str">
        <f t="shared" si="31"/>
        <v>Desarrollo del Sistema de Educación Superior</v>
      </c>
      <c r="K660" s="98" t="s">
        <v>412</v>
      </c>
    </row>
    <row r="661" spans="3:11">
      <c r="C661" s="143"/>
      <c r="D661" s="151"/>
      <c r="E661" s="118"/>
      <c r="F661" s="97">
        <f t="shared" si="30"/>
        <v>0</v>
      </c>
      <c r="G661" s="161"/>
      <c r="H661" s="144"/>
      <c r="I661" s="130" t="e">
        <f>VLOOKUP(H661,Presupuesto!$B$11:$C$565,2,0)</f>
        <v>#N/A</v>
      </c>
      <c r="J661" s="98" t="str">
        <f t="shared" si="31"/>
        <v>Desarrollo del Sistema de Educación Superior</v>
      </c>
      <c r="K661" s="98" t="s">
        <v>412</v>
      </c>
    </row>
    <row r="662" spans="3:11">
      <c r="C662" s="143"/>
      <c r="D662" s="151"/>
      <c r="E662" s="118"/>
      <c r="F662" s="97">
        <f t="shared" si="30"/>
        <v>0</v>
      </c>
      <c r="G662" s="161"/>
      <c r="H662" s="144"/>
      <c r="I662" s="130" t="e">
        <f>VLOOKUP(H662,Presupuesto!$B$11:$C$565,2,0)</f>
        <v>#N/A</v>
      </c>
      <c r="J662" s="98" t="str">
        <f t="shared" si="31"/>
        <v>Desarrollo del Sistema de Educación Superior</v>
      </c>
      <c r="K662" s="98" t="s">
        <v>412</v>
      </c>
    </row>
    <row r="663" spans="3:11">
      <c r="C663" s="143"/>
      <c r="D663" s="151"/>
      <c r="E663" s="118"/>
      <c r="F663" s="97">
        <f t="shared" si="30"/>
        <v>0</v>
      </c>
      <c r="G663" s="161"/>
      <c r="H663" s="144"/>
      <c r="I663" s="130" t="e">
        <f>VLOOKUP(H663,Presupuesto!$B$11:$C$565,2,0)</f>
        <v>#N/A</v>
      </c>
      <c r="J663" s="98" t="str">
        <f t="shared" si="31"/>
        <v>Desarrollo del Sistema de Educación Superior</v>
      </c>
      <c r="K663" s="98" t="s">
        <v>412</v>
      </c>
    </row>
    <row r="664" spans="3:11">
      <c r="C664" s="145"/>
      <c r="D664" s="151"/>
      <c r="E664" s="118"/>
      <c r="F664" s="97">
        <f t="shared" si="30"/>
        <v>0</v>
      </c>
      <c r="G664" s="161"/>
      <c r="H664" s="146"/>
      <c r="I664" s="130" t="e">
        <f>VLOOKUP(H664,Presupuesto!$B$11:$C$565,2,0)</f>
        <v>#N/A</v>
      </c>
      <c r="J664" s="98" t="str">
        <f t="shared" si="31"/>
        <v>Desarrollo del Sistema de Educación Superior</v>
      </c>
      <c r="K664" s="98" t="s">
        <v>403</v>
      </c>
    </row>
    <row r="665" spans="3:11">
      <c r="C665" s="145"/>
      <c r="D665" s="151"/>
      <c r="E665" s="118"/>
      <c r="F665" s="97">
        <f t="shared" si="30"/>
        <v>0</v>
      </c>
      <c r="G665" s="161"/>
      <c r="H665" s="146"/>
      <c r="I665" s="130" t="e">
        <f>VLOOKUP(H665,Presupuesto!$B$11:$C$565,2,0)</f>
        <v>#N/A</v>
      </c>
      <c r="J665" s="98" t="str">
        <f t="shared" si="31"/>
        <v>Desarrollo del Sistema de Educación Superior</v>
      </c>
      <c r="K665" s="98" t="s">
        <v>412</v>
      </c>
    </row>
    <row r="666" spans="3:11">
      <c r="C666" s="145"/>
      <c r="D666" s="151"/>
      <c r="E666" s="118"/>
      <c r="F666" s="97">
        <f t="shared" si="30"/>
        <v>0</v>
      </c>
      <c r="G666" s="161"/>
      <c r="H666" s="146"/>
      <c r="I666" s="130" t="e">
        <f>VLOOKUP(H666,Presupuesto!$B$11:$C$565,2,0)</f>
        <v>#N/A</v>
      </c>
      <c r="J666" s="98" t="str">
        <f t="shared" si="31"/>
        <v>Desarrollo del Sistema de Educación Superior</v>
      </c>
      <c r="K666" s="98" t="s">
        <v>412</v>
      </c>
    </row>
    <row r="667" spans="3:11">
      <c r="C667" s="145"/>
      <c r="D667" s="151"/>
      <c r="E667" s="118"/>
      <c r="F667" s="97">
        <f t="shared" si="30"/>
        <v>0</v>
      </c>
      <c r="G667" s="161"/>
      <c r="H667" s="146"/>
      <c r="I667" s="130" t="e">
        <f>VLOOKUP(H667,Presupuesto!$B$11:$C$565,2,0)</f>
        <v>#N/A</v>
      </c>
      <c r="J667" s="98" t="str">
        <f t="shared" si="31"/>
        <v>Desarrollo del Sistema de Educación Superior</v>
      </c>
      <c r="K667" s="98" t="s">
        <v>412</v>
      </c>
    </row>
    <row r="668" spans="3:11" ht="15.75" thickBot="1">
      <c r="C668" s="147"/>
      <c r="D668" s="159"/>
      <c r="E668" s="103"/>
      <c r="F668" s="105">
        <f t="shared" si="30"/>
        <v>0</v>
      </c>
      <c r="G668" s="162"/>
      <c r="H668" s="148"/>
      <c r="I668" s="132" t="e">
        <f>VLOOKUP(H668,Presupuesto!$B$11:$C$565,2,0)</f>
        <v>#N/A</v>
      </c>
      <c r="J668" s="106" t="str">
        <f t="shared" si="31"/>
        <v>Desarrollo del Sistema de Educación Superior</v>
      </c>
      <c r="K668" s="124" t="s">
        <v>394</v>
      </c>
    </row>
    <row r="670" spans="3:11" ht="15.75" thickBot="1">
      <c r="F670" s="90"/>
      <c r="G670" s="89"/>
      <c r="H670" s="90"/>
      <c r="I670" s="90"/>
    </row>
    <row r="671" spans="3:11" ht="15.75" thickBot="1">
      <c r="C671" s="157" t="s">
        <v>53</v>
      </c>
      <c r="D671" s="353">
        <f>SUM(F678:F712)</f>
        <v>0</v>
      </c>
      <c r="F671" s="70"/>
      <c r="G671" s="79"/>
      <c r="H671" s="70"/>
      <c r="I671" s="70"/>
    </row>
    <row r="672" spans="3:11">
      <c r="C672" s="70"/>
      <c r="D672" s="31"/>
      <c r="E672" s="93"/>
      <c r="F672" s="93"/>
      <c r="G672" s="93"/>
      <c r="H672" s="76"/>
      <c r="I672" s="76"/>
      <c r="J672" s="76"/>
      <c r="K672" s="112"/>
    </row>
    <row r="673" spans="3:11">
      <c r="C673" s="70"/>
      <c r="D673" s="31"/>
      <c r="E673" s="93"/>
      <c r="F673" s="93"/>
      <c r="G673" s="93"/>
      <c r="H673" s="76"/>
      <c r="I673" s="76"/>
      <c r="J673" s="76"/>
      <c r="K673" s="112"/>
    </row>
    <row r="674" spans="3:11" ht="15.75">
      <c r="C674" s="202" t="s">
        <v>392</v>
      </c>
      <c r="D674" s="351"/>
      <c r="E674" s="93"/>
      <c r="F674" s="93"/>
      <c r="G674" s="93"/>
      <c r="H674" s="76"/>
      <c r="I674" s="76"/>
      <c r="J674" s="76"/>
      <c r="K674" s="112"/>
    </row>
    <row r="675" spans="3:11" ht="18.75">
      <c r="C675" s="208" t="e">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#N/A</v>
      </c>
      <c r="D675" s="31"/>
      <c r="E675" s="93"/>
      <c r="F675" s="93"/>
      <c r="G675" s="93"/>
      <c r="H675" s="76"/>
      <c r="I675" s="76"/>
      <c r="J675" s="76"/>
      <c r="K675" s="112"/>
    </row>
    <row r="676" spans="3:11" ht="15.75" thickBot="1">
      <c r="F676" s="93"/>
      <c r="G676" s="76"/>
      <c r="H676" s="76"/>
      <c r="I676" s="76"/>
    </row>
    <row r="677" spans="3:11" ht="30.75" thickBot="1">
      <c r="C677" s="129" t="s">
        <v>44</v>
      </c>
      <c r="D677" s="129" t="s">
        <v>55</v>
      </c>
      <c r="E677" s="136" t="s">
        <v>57</v>
      </c>
      <c r="F677" s="135" t="s">
        <v>27</v>
      </c>
      <c r="G677" s="133" t="s">
        <v>131</v>
      </c>
      <c r="H677" s="136" t="s">
        <v>46</v>
      </c>
      <c r="I677" s="133" t="s">
        <v>132</v>
      </c>
      <c r="J677" s="133" t="s">
        <v>410</v>
      </c>
      <c r="K677" s="133" t="s">
        <v>411</v>
      </c>
    </row>
    <row r="678" spans="3:11">
      <c r="C678" s="218" t="s">
        <v>439</v>
      </c>
      <c r="D678" s="219"/>
      <c r="E678" s="217">
        <f>HLOOKUP(C678,$AH$2:$BU$3,2,0)</f>
        <v>620</v>
      </c>
      <c r="F678" s="97">
        <f t="shared" ref="F678:F712" si="32">D678*E678</f>
        <v>0</v>
      </c>
      <c r="G678" s="161"/>
      <c r="H678" s="142"/>
      <c r="I678" s="130" t="e">
        <f>VLOOKUP(H678,Presupuesto!$B$11:$C$565,2,0)</f>
        <v>#N/A</v>
      </c>
      <c r="J678" s="216" t="s">
        <v>1462</v>
      </c>
      <c r="K678" s="98" t="s">
        <v>394</v>
      </c>
    </row>
    <row r="679" spans="3:11">
      <c r="C679" s="141"/>
      <c r="D679" s="158"/>
      <c r="E679" s="123"/>
      <c r="F679" s="97">
        <f t="shared" si="32"/>
        <v>0</v>
      </c>
      <c r="G679" s="161"/>
      <c r="H679" s="142"/>
      <c r="I679" s="130" t="e">
        <f>VLOOKUP(H679,Presupuesto!$B$11:$C$565,2,0)</f>
        <v>#N/A</v>
      </c>
      <c r="J679" s="98" t="str">
        <f>$J$678</f>
        <v>Desarrollo del Sistema de Educación Superior</v>
      </c>
      <c r="K679" s="98" t="s">
        <v>412</v>
      </c>
    </row>
    <row r="680" spans="3:11">
      <c r="C680" s="141"/>
      <c r="D680" s="158"/>
      <c r="E680" s="123"/>
      <c r="F680" s="97">
        <f t="shared" si="32"/>
        <v>0</v>
      </c>
      <c r="G680" s="161"/>
      <c r="H680" s="142"/>
      <c r="I680" s="130" t="e">
        <f>VLOOKUP(H680,Presupuesto!$B$11:$C$565,2,0)</f>
        <v>#N/A</v>
      </c>
      <c r="J680" s="98" t="str">
        <f t="shared" ref="J680:J712" si="33">$J$678</f>
        <v>Desarrollo del Sistema de Educación Superior</v>
      </c>
      <c r="K680" s="98" t="s">
        <v>412</v>
      </c>
    </row>
    <row r="681" spans="3:11">
      <c r="C681" s="141"/>
      <c r="D681" s="158"/>
      <c r="E681" s="123"/>
      <c r="F681" s="97">
        <f t="shared" si="32"/>
        <v>0</v>
      </c>
      <c r="G681" s="161"/>
      <c r="H681" s="142"/>
      <c r="I681" s="130" t="e">
        <f>VLOOKUP(H681,Presupuesto!$B$11:$C$565,2,0)</f>
        <v>#N/A</v>
      </c>
      <c r="J681" s="98" t="str">
        <f t="shared" si="33"/>
        <v>Desarrollo del Sistema de Educación Superior</v>
      </c>
      <c r="K681" s="98" t="s">
        <v>412</v>
      </c>
    </row>
    <row r="682" spans="3:11">
      <c r="C682" s="141"/>
      <c r="D682" s="158"/>
      <c r="E682" s="123"/>
      <c r="F682" s="97">
        <f t="shared" si="32"/>
        <v>0</v>
      </c>
      <c r="G682" s="161"/>
      <c r="H682" s="142"/>
      <c r="I682" s="130" t="e">
        <f>VLOOKUP(H682,Presupuesto!$B$11:$C$565,2,0)</f>
        <v>#N/A</v>
      </c>
      <c r="J682" s="98" t="str">
        <f t="shared" si="33"/>
        <v>Desarrollo del Sistema de Educación Superior</v>
      </c>
      <c r="K682" s="98" t="s">
        <v>412</v>
      </c>
    </row>
    <row r="683" spans="3:11">
      <c r="C683" s="141"/>
      <c r="D683" s="158"/>
      <c r="E683" s="123"/>
      <c r="F683" s="97">
        <f t="shared" si="32"/>
        <v>0</v>
      </c>
      <c r="G683" s="161"/>
      <c r="H683" s="142"/>
      <c r="I683" s="130" t="e">
        <f>VLOOKUP(H683,Presupuesto!$B$11:$C$565,2,0)</f>
        <v>#N/A</v>
      </c>
      <c r="J683" s="98" t="str">
        <f t="shared" si="33"/>
        <v>Desarrollo del Sistema de Educación Superior</v>
      </c>
      <c r="K683" s="98" t="s">
        <v>401</v>
      </c>
    </row>
    <row r="684" spans="3:11">
      <c r="C684" s="141"/>
      <c r="D684" s="158"/>
      <c r="E684" s="123"/>
      <c r="F684" s="97">
        <f t="shared" si="32"/>
        <v>0</v>
      </c>
      <c r="G684" s="161"/>
      <c r="H684" s="142"/>
      <c r="I684" s="130" t="e">
        <f>VLOOKUP(H684,Presupuesto!$B$11:$C$565,2,0)</f>
        <v>#N/A</v>
      </c>
      <c r="J684" s="98" t="str">
        <f t="shared" si="33"/>
        <v>Desarrollo del Sistema de Educación Superior</v>
      </c>
      <c r="K684" s="98" t="s">
        <v>412</v>
      </c>
    </row>
    <row r="685" spans="3:11">
      <c r="C685" s="141"/>
      <c r="D685" s="158"/>
      <c r="E685" s="123"/>
      <c r="F685" s="97">
        <f t="shared" si="32"/>
        <v>0</v>
      </c>
      <c r="G685" s="161"/>
      <c r="H685" s="142"/>
      <c r="I685" s="130" t="e">
        <f>VLOOKUP(H685,Presupuesto!$B$11:$C$565,2,0)</f>
        <v>#N/A</v>
      </c>
      <c r="J685" s="98" t="str">
        <f t="shared" si="33"/>
        <v>Desarrollo del Sistema de Educación Superior</v>
      </c>
      <c r="K685" s="98" t="s">
        <v>412</v>
      </c>
    </row>
    <row r="686" spans="3:11">
      <c r="C686" s="141"/>
      <c r="D686" s="158"/>
      <c r="E686" s="123"/>
      <c r="F686" s="97">
        <f t="shared" si="32"/>
        <v>0</v>
      </c>
      <c r="G686" s="161"/>
      <c r="H686" s="142"/>
      <c r="I686" s="130" t="e">
        <f>VLOOKUP(H686,Presupuesto!$B$11:$C$565,2,0)</f>
        <v>#N/A</v>
      </c>
      <c r="J686" s="98" t="str">
        <f t="shared" si="33"/>
        <v>Desarrollo del Sistema de Educación Superior</v>
      </c>
      <c r="K686" s="98" t="s">
        <v>412</v>
      </c>
    </row>
    <row r="687" spans="3:11">
      <c r="C687" s="141"/>
      <c r="D687" s="158"/>
      <c r="E687" s="123"/>
      <c r="F687" s="97">
        <f t="shared" si="32"/>
        <v>0</v>
      </c>
      <c r="G687" s="161"/>
      <c r="H687" s="142"/>
      <c r="I687" s="130" t="e">
        <f>VLOOKUP(H687,Presupuesto!$B$11:$C$565,2,0)</f>
        <v>#N/A</v>
      </c>
      <c r="J687" s="98" t="str">
        <f t="shared" si="33"/>
        <v>Desarrollo del Sistema de Educación Superior</v>
      </c>
      <c r="K687" s="98" t="s">
        <v>412</v>
      </c>
    </row>
    <row r="688" spans="3:11">
      <c r="C688" s="141"/>
      <c r="D688" s="158"/>
      <c r="E688" s="123"/>
      <c r="F688" s="97">
        <f t="shared" si="32"/>
        <v>0</v>
      </c>
      <c r="G688" s="161"/>
      <c r="H688" s="142"/>
      <c r="I688" s="130" t="e">
        <f>VLOOKUP(H688,Presupuesto!$B$11:$C$565,2,0)</f>
        <v>#N/A</v>
      </c>
      <c r="J688" s="98" t="str">
        <f t="shared" si="33"/>
        <v>Desarrollo del Sistema de Educación Superior</v>
      </c>
      <c r="K688" s="98" t="s">
        <v>412</v>
      </c>
    </row>
    <row r="689" spans="3:11">
      <c r="C689" s="141"/>
      <c r="D689" s="158"/>
      <c r="E689" s="123"/>
      <c r="F689" s="97">
        <f t="shared" si="32"/>
        <v>0</v>
      </c>
      <c r="G689" s="161"/>
      <c r="H689" s="142"/>
      <c r="I689" s="130" t="e">
        <f>VLOOKUP(H689,Presupuesto!$B$11:$C$565,2,0)</f>
        <v>#N/A</v>
      </c>
      <c r="J689" s="98" t="str">
        <f t="shared" si="33"/>
        <v>Desarrollo del Sistema de Educación Superior</v>
      </c>
      <c r="K689" s="98" t="s">
        <v>412</v>
      </c>
    </row>
    <row r="690" spans="3:11">
      <c r="C690" s="141"/>
      <c r="D690" s="158"/>
      <c r="E690" s="123"/>
      <c r="F690" s="97">
        <f t="shared" si="32"/>
        <v>0</v>
      </c>
      <c r="G690" s="161"/>
      <c r="H690" s="142"/>
      <c r="I690" s="130" t="e">
        <f>VLOOKUP(H690,Presupuesto!$B$11:$C$565,2,0)</f>
        <v>#N/A</v>
      </c>
      <c r="J690" s="98" t="str">
        <f t="shared" si="33"/>
        <v>Desarrollo del Sistema de Educación Superior</v>
      </c>
      <c r="K690" s="98" t="s">
        <v>412</v>
      </c>
    </row>
    <row r="691" spans="3:11">
      <c r="C691" s="141"/>
      <c r="D691" s="158"/>
      <c r="E691" s="123"/>
      <c r="F691" s="97">
        <f t="shared" si="32"/>
        <v>0</v>
      </c>
      <c r="G691" s="161"/>
      <c r="H691" s="142"/>
      <c r="I691" s="130" t="e">
        <f>VLOOKUP(H691,Presupuesto!$B$11:$C$565,2,0)</f>
        <v>#N/A</v>
      </c>
      <c r="J691" s="98" t="str">
        <f t="shared" si="33"/>
        <v>Desarrollo del Sistema de Educación Superior</v>
      </c>
      <c r="K691" s="98" t="s">
        <v>412</v>
      </c>
    </row>
    <row r="692" spans="3:11">
      <c r="C692" s="141"/>
      <c r="D692" s="158"/>
      <c r="E692" s="123"/>
      <c r="F692" s="97">
        <f t="shared" si="32"/>
        <v>0</v>
      </c>
      <c r="G692" s="161"/>
      <c r="H692" s="142"/>
      <c r="I692" s="130" t="e">
        <f>VLOOKUP(H692,Presupuesto!$B$11:$C$565,2,0)</f>
        <v>#N/A</v>
      </c>
      <c r="J692" s="98" t="str">
        <f t="shared" si="33"/>
        <v>Desarrollo del Sistema de Educación Superior</v>
      </c>
      <c r="K692" s="98" t="s">
        <v>412</v>
      </c>
    </row>
    <row r="693" spans="3:11">
      <c r="C693" s="141"/>
      <c r="D693" s="158"/>
      <c r="E693" s="123"/>
      <c r="F693" s="97">
        <f t="shared" si="32"/>
        <v>0</v>
      </c>
      <c r="G693" s="161"/>
      <c r="H693" s="142"/>
      <c r="I693" s="130" t="e">
        <f>VLOOKUP(H693,Presupuesto!$B$11:$C$565,2,0)</f>
        <v>#N/A</v>
      </c>
      <c r="J693" s="98" t="str">
        <f t="shared" si="33"/>
        <v>Desarrollo del Sistema de Educación Superior</v>
      </c>
      <c r="K693" s="98" t="s">
        <v>412</v>
      </c>
    </row>
    <row r="694" spans="3:11">
      <c r="C694" s="141"/>
      <c r="D694" s="158"/>
      <c r="E694" s="123"/>
      <c r="F694" s="97">
        <f t="shared" si="32"/>
        <v>0</v>
      </c>
      <c r="G694" s="161"/>
      <c r="H694" s="142"/>
      <c r="I694" s="130" t="e">
        <f>VLOOKUP(H694,Presupuesto!$B$11:$C$565,2,0)</f>
        <v>#N/A</v>
      </c>
      <c r="J694" s="98" t="str">
        <f t="shared" si="33"/>
        <v>Desarrollo del Sistema de Educación Superior</v>
      </c>
      <c r="K694" s="98" t="s">
        <v>412</v>
      </c>
    </row>
    <row r="695" spans="3:11">
      <c r="C695" s="141"/>
      <c r="D695" s="158"/>
      <c r="E695" s="123"/>
      <c r="F695" s="97">
        <f t="shared" si="32"/>
        <v>0</v>
      </c>
      <c r="G695" s="161"/>
      <c r="H695" s="142"/>
      <c r="I695" s="130" t="e">
        <f>VLOOKUP(H695,Presupuesto!$B$11:$C$565,2,0)</f>
        <v>#N/A</v>
      </c>
      <c r="J695" s="98" t="str">
        <f t="shared" si="33"/>
        <v>Desarrollo del Sistema de Educación Superior</v>
      </c>
      <c r="K695" s="98" t="s">
        <v>412</v>
      </c>
    </row>
    <row r="696" spans="3:11">
      <c r="C696" s="141"/>
      <c r="D696" s="158"/>
      <c r="E696" s="123"/>
      <c r="F696" s="97">
        <f t="shared" si="32"/>
        <v>0</v>
      </c>
      <c r="G696" s="161"/>
      <c r="H696" s="142"/>
      <c r="I696" s="130" t="e">
        <f>VLOOKUP(H696,Presupuesto!$B$11:$C$565,2,0)</f>
        <v>#N/A</v>
      </c>
      <c r="J696" s="98" t="str">
        <f t="shared" si="33"/>
        <v>Desarrollo del Sistema de Educación Superior</v>
      </c>
      <c r="K696" s="98" t="s">
        <v>412</v>
      </c>
    </row>
    <row r="697" spans="3:11">
      <c r="C697" s="141"/>
      <c r="D697" s="158"/>
      <c r="E697" s="123"/>
      <c r="F697" s="97">
        <f t="shared" si="32"/>
        <v>0</v>
      </c>
      <c r="G697" s="161"/>
      <c r="H697" s="142"/>
      <c r="I697" s="130" t="e">
        <f>VLOOKUP(H697,Presupuesto!$B$11:$C$565,2,0)</f>
        <v>#N/A</v>
      </c>
      <c r="J697" s="98" t="str">
        <f t="shared" si="33"/>
        <v>Desarrollo del Sistema de Educación Superior</v>
      </c>
      <c r="K697" s="98" t="s">
        <v>412</v>
      </c>
    </row>
    <row r="698" spans="3:11">
      <c r="C698" s="141"/>
      <c r="D698" s="158"/>
      <c r="E698" s="123"/>
      <c r="F698" s="97">
        <f t="shared" si="32"/>
        <v>0</v>
      </c>
      <c r="G698" s="161"/>
      <c r="H698" s="142"/>
      <c r="I698" s="130" t="e">
        <f>VLOOKUP(H698,Presupuesto!$B$11:$C$565,2,0)</f>
        <v>#N/A</v>
      </c>
      <c r="J698" s="98" t="str">
        <f t="shared" si="33"/>
        <v>Desarrollo del Sistema de Educación Superior</v>
      </c>
      <c r="K698" s="98" t="s">
        <v>412</v>
      </c>
    </row>
    <row r="699" spans="3:11">
      <c r="C699" s="141"/>
      <c r="D699" s="158"/>
      <c r="E699" s="123"/>
      <c r="F699" s="97">
        <f t="shared" si="32"/>
        <v>0</v>
      </c>
      <c r="G699" s="161"/>
      <c r="H699" s="142"/>
      <c r="I699" s="130" t="e">
        <f>VLOOKUP(H699,Presupuesto!$B$11:$C$565,2,0)</f>
        <v>#N/A</v>
      </c>
      <c r="J699" s="98" t="str">
        <f t="shared" si="33"/>
        <v>Desarrollo del Sistema de Educación Superior</v>
      </c>
      <c r="K699" s="98" t="s">
        <v>412</v>
      </c>
    </row>
    <row r="700" spans="3:11">
      <c r="C700" s="143"/>
      <c r="D700" s="151"/>
      <c r="E700" s="118"/>
      <c r="F700" s="97">
        <f t="shared" si="32"/>
        <v>0</v>
      </c>
      <c r="G700" s="161"/>
      <c r="H700" s="144"/>
      <c r="I700" s="130" t="e">
        <f>VLOOKUP(H700,Presupuesto!$B$11:$C$565,2,0)</f>
        <v>#N/A</v>
      </c>
      <c r="J700" s="98" t="str">
        <f t="shared" si="33"/>
        <v>Desarrollo del Sistema de Educación Superior</v>
      </c>
      <c r="K700" s="98" t="s">
        <v>412</v>
      </c>
    </row>
    <row r="701" spans="3:11">
      <c r="C701" s="143"/>
      <c r="D701" s="151"/>
      <c r="E701" s="118"/>
      <c r="F701" s="97">
        <f t="shared" si="32"/>
        <v>0</v>
      </c>
      <c r="G701" s="161"/>
      <c r="H701" s="144"/>
      <c r="I701" s="130" t="e">
        <f>VLOOKUP(H701,Presupuesto!$B$11:$C$565,2,0)</f>
        <v>#N/A</v>
      </c>
      <c r="J701" s="98" t="str">
        <f t="shared" si="33"/>
        <v>Desarrollo del Sistema de Educación Superior</v>
      </c>
      <c r="K701" s="98" t="s">
        <v>412</v>
      </c>
    </row>
    <row r="702" spans="3:11">
      <c r="C702" s="143"/>
      <c r="D702" s="151"/>
      <c r="E702" s="118"/>
      <c r="F702" s="97">
        <f t="shared" si="32"/>
        <v>0</v>
      </c>
      <c r="G702" s="161"/>
      <c r="H702" s="144"/>
      <c r="I702" s="130" t="e">
        <f>VLOOKUP(H702,Presupuesto!$B$11:$C$565,2,0)</f>
        <v>#N/A</v>
      </c>
      <c r="J702" s="98" t="str">
        <f t="shared" si="33"/>
        <v>Desarrollo del Sistema de Educación Superior</v>
      </c>
      <c r="K702" s="98" t="s">
        <v>412</v>
      </c>
    </row>
    <row r="703" spans="3:11">
      <c r="C703" s="143"/>
      <c r="D703" s="151"/>
      <c r="E703" s="118"/>
      <c r="F703" s="97">
        <f t="shared" si="32"/>
        <v>0</v>
      </c>
      <c r="G703" s="161"/>
      <c r="H703" s="144"/>
      <c r="I703" s="130" t="e">
        <f>VLOOKUP(H703,Presupuesto!$B$11:$C$565,2,0)</f>
        <v>#N/A</v>
      </c>
      <c r="J703" s="98" t="str">
        <f t="shared" si="33"/>
        <v>Desarrollo del Sistema de Educación Superior</v>
      </c>
      <c r="K703" s="98" t="s">
        <v>412</v>
      </c>
    </row>
    <row r="704" spans="3:11">
      <c r="C704" s="143"/>
      <c r="D704" s="151"/>
      <c r="E704" s="118"/>
      <c r="F704" s="97">
        <f t="shared" si="32"/>
        <v>0</v>
      </c>
      <c r="G704" s="161"/>
      <c r="H704" s="144"/>
      <c r="I704" s="130" t="e">
        <f>VLOOKUP(H704,Presupuesto!$B$11:$C$565,2,0)</f>
        <v>#N/A</v>
      </c>
      <c r="J704" s="98" t="str">
        <f t="shared" si="33"/>
        <v>Desarrollo del Sistema de Educación Superior</v>
      </c>
      <c r="K704" s="98" t="s">
        <v>412</v>
      </c>
    </row>
    <row r="705" spans="3:11">
      <c r="C705" s="143"/>
      <c r="D705" s="151"/>
      <c r="E705" s="118"/>
      <c r="F705" s="97">
        <f t="shared" si="32"/>
        <v>0</v>
      </c>
      <c r="G705" s="161"/>
      <c r="H705" s="144"/>
      <c r="I705" s="130" t="e">
        <f>VLOOKUP(H705,Presupuesto!$B$11:$C$565,2,0)</f>
        <v>#N/A</v>
      </c>
      <c r="J705" s="98" t="str">
        <f t="shared" si="33"/>
        <v>Desarrollo del Sistema de Educación Superior</v>
      </c>
      <c r="K705" s="98" t="s">
        <v>412</v>
      </c>
    </row>
    <row r="706" spans="3:11">
      <c r="C706" s="143"/>
      <c r="D706" s="151"/>
      <c r="E706" s="118"/>
      <c r="F706" s="97">
        <f t="shared" si="32"/>
        <v>0</v>
      </c>
      <c r="G706" s="161"/>
      <c r="H706" s="144"/>
      <c r="I706" s="130" t="e">
        <f>VLOOKUP(H706,Presupuesto!$B$11:$C$565,2,0)</f>
        <v>#N/A</v>
      </c>
      <c r="J706" s="98" t="str">
        <f t="shared" si="33"/>
        <v>Desarrollo del Sistema de Educación Superior</v>
      </c>
      <c r="K706" s="98" t="s">
        <v>412</v>
      </c>
    </row>
    <row r="707" spans="3:11">
      <c r="C707" s="143"/>
      <c r="D707" s="151"/>
      <c r="E707" s="118"/>
      <c r="F707" s="97">
        <f t="shared" si="32"/>
        <v>0</v>
      </c>
      <c r="G707" s="161"/>
      <c r="H707" s="144"/>
      <c r="I707" s="130" t="e">
        <f>VLOOKUP(H707,Presupuesto!$B$11:$C$565,2,0)</f>
        <v>#N/A</v>
      </c>
      <c r="J707" s="98" t="str">
        <f t="shared" si="33"/>
        <v>Desarrollo del Sistema de Educación Superior</v>
      </c>
      <c r="K707" s="98" t="s">
        <v>412</v>
      </c>
    </row>
    <row r="708" spans="3:11">
      <c r="C708" s="145"/>
      <c r="D708" s="151"/>
      <c r="E708" s="118"/>
      <c r="F708" s="97">
        <f t="shared" si="32"/>
        <v>0</v>
      </c>
      <c r="G708" s="161"/>
      <c r="H708" s="146"/>
      <c r="I708" s="130" t="e">
        <f>VLOOKUP(H708,Presupuesto!$B$11:$C$565,2,0)</f>
        <v>#N/A</v>
      </c>
      <c r="J708" s="98" t="str">
        <f t="shared" si="33"/>
        <v>Desarrollo del Sistema de Educación Superior</v>
      </c>
      <c r="K708" s="98" t="s">
        <v>403</v>
      </c>
    </row>
    <row r="709" spans="3:11">
      <c r="C709" s="145"/>
      <c r="D709" s="151"/>
      <c r="E709" s="118"/>
      <c r="F709" s="97">
        <f t="shared" si="32"/>
        <v>0</v>
      </c>
      <c r="G709" s="161"/>
      <c r="H709" s="146"/>
      <c r="I709" s="130" t="e">
        <f>VLOOKUP(H709,Presupuesto!$B$11:$C$565,2,0)</f>
        <v>#N/A</v>
      </c>
      <c r="J709" s="98" t="str">
        <f t="shared" si="33"/>
        <v>Desarrollo del Sistema de Educación Superior</v>
      </c>
      <c r="K709" s="98" t="s">
        <v>412</v>
      </c>
    </row>
    <row r="710" spans="3:11">
      <c r="C710" s="145"/>
      <c r="D710" s="151"/>
      <c r="E710" s="118"/>
      <c r="F710" s="97">
        <f t="shared" si="32"/>
        <v>0</v>
      </c>
      <c r="G710" s="161"/>
      <c r="H710" s="146"/>
      <c r="I710" s="130" t="e">
        <f>VLOOKUP(H710,Presupuesto!$B$11:$C$565,2,0)</f>
        <v>#N/A</v>
      </c>
      <c r="J710" s="98" t="str">
        <f t="shared" si="33"/>
        <v>Desarrollo del Sistema de Educación Superior</v>
      </c>
      <c r="K710" s="98" t="s">
        <v>412</v>
      </c>
    </row>
    <row r="711" spans="3:11">
      <c r="C711" s="145"/>
      <c r="D711" s="151"/>
      <c r="E711" s="118"/>
      <c r="F711" s="97">
        <f t="shared" si="32"/>
        <v>0</v>
      </c>
      <c r="G711" s="161"/>
      <c r="H711" s="146"/>
      <c r="I711" s="130" t="e">
        <f>VLOOKUP(H711,Presupuesto!$B$11:$C$565,2,0)</f>
        <v>#N/A</v>
      </c>
      <c r="J711" s="98" t="str">
        <f t="shared" si="33"/>
        <v>Desarrollo del Sistema de Educación Superior</v>
      </c>
      <c r="K711" s="98" t="s">
        <v>412</v>
      </c>
    </row>
    <row r="712" spans="3:11" ht="15.75" thickBot="1">
      <c r="C712" s="147"/>
      <c r="D712" s="159"/>
      <c r="E712" s="103"/>
      <c r="F712" s="105">
        <f t="shared" si="32"/>
        <v>0</v>
      </c>
      <c r="G712" s="162"/>
      <c r="H712" s="148"/>
      <c r="I712" s="132" t="e">
        <f>VLOOKUP(H712,Presupuesto!$B$11:$C$565,2,0)</f>
        <v>#N/A</v>
      </c>
      <c r="J712" s="106" t="str">
        <f t="shared" si="33"/>
        <v>Desarrollo del Sistema de Educación Superior</v>
      </c>
      <c r="K712" s="124" t="s">
        <v>394</v>
      </c>
    </row>
    <row r="714" spans="3:11" ht="15.75" thickBot="1"/>
    <row r="715" spans="3:11" ht="15.75" thickBot="1">
      <c r="C715" s="157" t="s">
        <v>53</v>
      </c>
      <c r="D715" s="353">
        <f>SUM(F722:F756)</f>
        <v>0</v>
      </c>
      <c r="F715" s="70"/>
      <c r="G715" s="79"/>
      <c r="H715" s="70"/>
      <c r="I715" s="70"/>
    </row>
    <row r="716" spans="3:11">
      <c r="C716" s="70"/>
      <c r="D716" s="31"/>
      <c r="E716" s="93"/>
      <c r="F716" s="93"/>
      <c r="G716" s="93"/>
      <c r="H716" s="76"/>
      <c r="I716" s="76"/>
      <c r="J716" s="76"/>
      <c r="K716" s="112"/>
    </row>
    <row r="717" spans="3:11">
      <c r="C717" s="70"/>
      <c r="D717" s="31"/>
      <c r="E717" s="93"/>
      <c r="F717" s="93"/>
      <c r="G717" s="93"/>
      <c r="H717" s="76"/>
      <c r="I717" s="76"/>
      <c r="J717" s="76"/>
      <c r="K717" s="112"/>
    </row>
    <row r="718" spans="3:11" ht="15.75">
      <c r="C718" s="202" t="s">
        <v>392</v>
      </c>
      <c r="D718" s="351"/>
      <c r="E718" s="93"/>
      <c r="F718" s="93"/>
      <c r="G718" s="93"/>
      <c r="H718" s="76"/>
      <c r="I718" s="76"/>
      <c r="J718" s="76"/>
      <c r="K718" s="112"/>
    </row>
    <row r="719" spans="3:11" ht="18.75">
      <c r="C719" s="208" t="e">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#N/A</v>
      </c>
      <c r="D719" s="31"/>
      <c r="E719" s="93"/>
      <c r="F719" s="93"/>
      <c r="G719" s="93"/>
      <c r="H719" s="76"/>
      <c r="I719" s="76"/>
      <c r="J719" s="76"/>
      <c r="K719" s="112"/>
    </row>
    <row r="720" spans="3:11" ht="15.75" thickBot="1">
      <c r="F720" s="93"/>
      <c r="G720" s="76"/>
      <c r="H720" s="76"/>
      <c r="I720" s="76"/>
    </row>
    <row r="721" spans="3:11" ht="30.75" thickBot="1">
      <c r="C721" s="129" t="s">
        <v>44</v>
      </c>
      <c r="D721" s="129" t="s">
        <v>55</v>
      </c>
      <c r="E721" s="136" t="s">
        <v>57</v>
      </c>
      <c r="F721" s="135" t="s">
        <v>27</v>
      </c>
      <c r="G721" s="133" t="s">
        <v>131</v>
      </c>
      <c r="H721" s="136" t="s">
        <v>46</v>
      </c>
      <c r="I721" s="133" t="s">
        <v>132</v>
      </c>
      <c r="J721" s="133" t="s">
        <v>410</v>
      </c>
      <c r="K721" s="133" t="s">
        <v>411</v>
      </c>
    </row>
    <row r="722" spans="3:11">
      <c r="C722" s="218" t="s">
        <v>439</v>
      </c>
      <c r="D722" s="219"/>
      <c r="E722" s="217">
        <f>HLOOKUP(C722,$AH$2:$BU$3,2,0)</f>
        <v>620</v>
      </c>
      <c r="F722" s="97">
        <f t="shared" ref="F722:F756" si="34">D722*E722</f>
        <v>0</v>
      </c>
      <c r="G722" s="161"/>
      <c r="H722" s="142"/>
      <c r="I722" s="130" t="e">
        <f>VLOOKUP(H722,Presupuesto!$B$11:$C$565,2,0)</f>
        <v>#N/A</v>
      </c>
      <c r="J722" s="216" t="s">
        <v>1462</v>
      </c>
      <c r="K722" s="98" t="s">
        <v>394</v>
      </c>
    </row>
    <row r="723" spans="3:11">
      <c r="C723" s="141"/>
      <c r="D723" s="158"/>
      <c r="E723" s="123"/>
      <c r="F723" s="97">
        <f t="shared" si="34"/>
        <v>0</v>
      </c>
      <c r="G723" s="161"/>
      <c r="H723" s="142"/>
      <c r="I723" s="130" t="e">
        <f>VLOOKUP(H723,Presupuesto!$B$11:$C$565,2,0)</f>
        <v>#N/A</v>
      </c>
      <c r="J723" s="98" t="str">
        <f>$J$722</f>
        <v>Desarrollo del Sistema de Educación Superior</v>
      </c>
      <c r="K723" s="98" t="s">
        <v>412</v>
      </c>
    </row>
    <row r="724" spans="3:11">
      <c r="C724" s="141"/>
      <c r="D724" s="158"/>
      <c r="E724" s="123"/>
      <c r="F724" s="97">
        <f t="shared" si="34"/>
        <v>0</v>
      </c>
      <c r="G724" s="161"/>
      <c r="H724" s="142"/>
      <c r="I724" s="130" t="e">
        <f>VLOOKUP(H724,Presupuesto!$B$11:$C$565,2,0)</f>
        <v>#N/A</v>
      </c>
      <c r="J724" s="98" t="str">
        <f t="shared" ref="J724:J756" si="35">$J$722</f>
        <v>Desarrollo del Sistema de Educación Superior</v>
      </c>
      <c r="K724" s="98" t="s">
        <v>412</v>
      </c>
    </row>
    <row r="725" spans="3:11">
      <c r="C725" s="141"/>
      <c r="D725" s="158"/>
      <c r="E725" s="123"/>
      <c r="F725" s="97">
        <f t="shared" si="34"/>
        <v>0</v>
      </c>
      <c r="G725" s="161"/>
      <c r="H725" s="142"/>
      <c r="I725" s="130" t="e">
        <f>VLOOKUP(H725,Presupuesto!$B$11:$C$565,2,0)</f>
        <v>#N/A</v>
      </c>
      <c r="J725" s="98" t="str">
        <f t="shared" si="35"/>
        <v>Desarrollo del Sistema de Educación Superior</v>
      </c>
      <c r="K725" s="98" t="s">
        <v>412</v>
      </c>
    </row>
    <row r="726" spans="3:11">
      <c r="C726" s="141"/>
      <c r="D726" s="158"/>
      <c r="E726" s="123"/>
      <c r="F726" s="97">
        <f t="shared" si="34"/>
        <v>0</v>
      </c>
      <c r="G726" s="161"/>
      <c r="H726" s="142"/>
      <c r="I726" s="130" t="e">
        <f>VLOOKUP(H726,Presupuesto!$B$11:$C$565,2,0)</f>
        <v>#N/A</v>
      </c>
      <c r="J726" s="98" t="str">
        <f t="shared" si="35"/>
        <v>Desarrollo del Sistema de Educación Superior</v>
      </c>
      <c r="K726" s="98" t="s">
        <v>412</v>
      </c>
    </row>
    <row r="727" spans="3:11">
      <c r="C727" s="141"/>
      <c r="D727" s="158"/>
      <c r="E727" s="123"/>
      <c r="F727" s="97">
        <f t="shared" si="34"/>
        <v>0</v>
      </c>
      <c r="G727" s="161"/>
      <c r="H727" s="142"/>
      <c r="I727" s="130" t="e">
        <f>VLOOKUP(H727,Presupuesto!$B$11:$C$565,2,0)</f>
        <v>#N/A</v>
      </c>
      <c r="J727" s="98" t="str">
        <f t="shared" si="35"/>
        <v>Desarrollo del Sistema de Educación Superior</v>
      </c>
      <c r="K727" s="98" t="s">
        <v>401</v>
      </c>
    </row>
    <row r="728" spans="3:11">
      <c r="C728" s="141"/>
      <c r="D728" s="158"/>
      <c r="E728" s="123"/>
      <c r="F728" s="97">
        <f t="shared" si="34"/>
        <v>0</v>
      </c>
      <c r="G728" s="161"/>
      <c r="H728" s="142"/>
      <c r="I728" s="130" t="e">
        <f>VLOOKUP(H728,Presupuesto!$B$11:$C$565,2,0)</f>
        <v>#N/A</v>
      </c>
      <c r="J728" s="98" t="str">
        <f t="shared" si="35"/>
        <v>Desarrollo del Sistema de Educación Superior</v>
      </c>
      <c r="K728" s="98" t="s">
        <v>412</v>
      </c>
    </row>
    <row r="729" spans="3:11">
      <c r="C729" s="141"/>
      <c r="D729" s="158"/>
      <c r="E729" s="123"/>
      <c r="F729" s="97">
        <f t="shared" si="34"/>
        <v>0</v>
      </c>
      <c r="G729" s="161"/>
      <c r="H729" s="142"/>
      <c r="I729" s="130" t="e">
        <f>VLOOKUP(H729,Presupuesto!$B$11:$C$565,2,0)</f>
        <v>#N/A</v>
      </c>
      <c r="J729" s="98" t="str">
        <f t="shared" si="35"/>
        <v>Desarrollo del Sistema de Educación Superior</v>
      </c>
      <c r="K729" s="98" t="s">
        <v>412</v>
      </c>
    </row>
    <row r="730" spans="3:11">
      <c r="C730" s="141"/>
      <c r="D730" s="158"/>
      <c r="E730" s="123"/>
      <c r="F730" s="97">
        <f t="shared" si="34"/>
        <v>0</v>
      </c>
      <c r="G730" s="161"/>
      <c r="H730" s="142"/>
      <c r="I730" s="130" t="e">
        <f>VLOOKUP(H730,Presupuesto!$B$11:$C$565,2,0)</f>
        <v>#N/A</v>
      </c>
      <c r="J730" s="98" t="str">
        <f t="shared" si="35"/>
        <v>Desarrollo del Sistema de Educación Superior</v>
      </c>
      <c r="K730" s="98" t="s">
        <v>412</v>
      </c>
    </row>
    <row r="731" spans="3:11">
      <c r="C731" s="141"/>
      <c r="D731" s="158"/>
      <c r="E731" s="123"/>
      <c r="F731" s="97">
        <f t="shared" si="34"/>
        <v>0</v>
      </c>
      <c r="G731" s="161"/>
      <c r="H731" s="142"/>
      <c r="I731" s="130" t="e">
        <f>VLOOKUP(H731,Presupuesto!$B$11:$C$565,2,0)</f>
        <v>#N/A</v>
      </c>
      <c r="J731" s="98" t="str">
        <f t="shared" si="35"/>
        <v>Desarrollo del Sistema de Educación Superior</v>
      </c>
      <c r="K731" s="98" t="s">
        <v>412</v>
      </c>
    </row>
    <row r="732" spans="3:11">
      <c r="C732" s="141"/>
      <c r="D732" s="158"/>
      <c r="E732" s="123"/>
      <c r="F732" s="97">
        <f t="shared" si="34"/>
        <v>0</v>
      </c>
      <c r="G732" s="161"/>
      <c r="H732" s="142"/>
      <c r="I732" s="130" t="e">
        <f>VLOOKUP(H732,Presupuesto!$B$11:$C$565,2,0)</f>
        <v>#N/A</v>
      </c>
      <c r="J732" s="98" t="str">
        <f t="shared" si="35"/>
        <v>Desarrollo del Sistema de Educación Superior</v>
      </c>
      <c r="K732" s="98" t="s">
        <v>412</v>
      </c>
    </row>
    <row r="733" spans="3:11">
      <c r="C733" s="141"/>
      <c r="D733" s="158"/>
      <c r="E733" s="123"/>
      <c r="F733" s="97">
        <f t="shared" si="34"/>
        <v>0</v>
      </c>
      <c r="G733" s="161"/>
      <c r="H733" s="142"/>
      <c r="I733" s="130" t="e">
        <f>VLOOKUP(H733,Presupuesto!$B$11:$C$565,2,0)</f>
        <v>#N/A</v>
      </c>
      <c r="J733" s="98" t="str">
        <f t="shared" si="35"/>
        <v>Desarrollo del Sistema de Educación Superior</v>
      </c>
      <c r="K733" s="98" t="s">
        <v>412</v>
      </c>
    </row>
    <row r="734" spans="3:11">
      <c r="C734" s="141"/>
      <c r="D734" s="158"/>
      <c r="E734" s="123"/>
      <c r="F734" s="97">
        <f t="shared" si="34"/>
        <v>0</v>
      </c>
      <c r="G734" s="161"/>
      <c r="H734" s="142"/>
      <c r="I734" s="130" t="e">
        <f>VLOOKUP(H734,Presupuesto!$B$11:$C$565,2,0)</f>
        <v>#N/A</v>
      </c>
      <c r="J734" s="98" t="str">
        <f t="shared" si="35"/>
        <v>Desarrollo del Sistema de Educación Superior</v>
      </c>
      <c r="K734" s="98" t="s">
        <v>412</v>
      </c>
    </row>
    <row r="735" spans="3:11">
      <c r="C735" s="141"/>
      <c r="D735" s="158"/>
      <c r="E735" s="123"/>
      <c r="F735" s="97">
        <f t="shared" si="34"/>
        <v>0</v>
      </c>
      <c r="G735" s="161"/>
      <c r="H735" s="142"/>
      <c r="I735" s="130" t="e">
        <f>VLOOKUP(H735,Presupuesto!$B$11:$C$565,2,0)</f>
        <v>#N/A</v>
      </c>
      <c r="J735" s="98" t="str">
        <f t="shared" si="35"/>
        <v>Desarrollo del Sistema de Educación Superior</v>
      </c>
      <c r="K735" s="98" t="s">
        <v>412</v>
      </c>
    </row>
    <row r="736" spans="3:11">
      <c r="C736" s="141"/>
      <c r="D736" s="158"/>
      <c r="E736" s="123"/>
      <c r="F736" s="97">
        <f t="shared" si="34"/>
        <v>0</v>
      </c>
      <c r="G736" s="161"/>
      <c r="H736" s="142"/>
      <c r="I736" s="130" t="e">
        <f>VLOOKUP(H736,Presupuesto!$B$11:$C$565,2,0)</f>
        <v>#N/A</v>
      </c>
      <c r="J736" s="98" t="str">
        <f t="shared" si="35"/>
        <v>Desarrollo del Sistema de Educación Superior</v>
      </c>
      <c r="K736" s="98" t="s">
        <v>412</v>
      </c>
    </row>
    <row r="737" spans="3:11">
      <c r="C737" s="141"/>
      <c r="D737" s="158"/>
      <c r="E737" s="123"/>
      <c r="F737" s="97">
        <f t="shared" si="34"/>
        <v>0</v>
      </c>
      <c r="G737" s="161"/>
      <c r="H737" s="142"/>
      <c r="I737" s="130" t="e">
        <f>VLOOKUP(H737,Presupuesto!$B$11:$C$565,2,0)</f>
        <v>#N/A</v>
      </c>
      <c r="J737" s="98" t="str">
        <f t="shared" si="35"/>
        <v>Desarrollo del Sistema de Educación Superior</v>
      </c>
      <c r="K737" s="98" t="s">
        <v>412</v>
      </c>
    </row>
    <row r="738" spans="3:11">
      <c r="C738" s="141"/>
      <c r="D738" s="158"/>
      <c r="E738" s="123"/>
      <c r="F738" s="97">
        <f t="shared" si="34"/>
        <v>0</v>
      </c>
      <c r="G738" s="161"/>
      <c r="H738" s="142"/>
      <c r="I738" s="130" t="e">
        <f>VLOOKUP(H738,Presupuesto!$B$11:$C$565,2,0)</f>
        <v>#N/A</v>
      </c>
      <c r="J738" s="98" t="str">
        <f t="shared" si="35"/>
        <v>Desarrollo del Sistema de Educación Superior</v>
      </c>
      <c r="K738" s="98" t="s">
        <v>412</v>
      </c>
    </row>
    <row r="739" spans="3:11">
      <c r="C739" s="141"/>
      <c r="D739" s="158"/>
      <c r="E739" s="123"/>
      <c r="F739" s="97">
        <f t="shared" si="34"/>
        <v>0</v>
      </c>
      <c r="G739" s="161"/>
      <c r="H739" s="142"/>
      <c r="I739" s="130" t="e">
        <f>VLOOKUP(H739,Presupuesto!$B$11:$C$565,2,0)</f>
        <v>#N/A</v>
      </c>
      <c r="J739" s="98" t="str">
        <f t="shared" si="35"/>
        <v>Desarrollo del Sistema de Educación Superior</v>
      </c>
      <c r="K739" s="98" t="s">
        <v>412</v>
      </c>
    </row>
    <row r="740" spans="3:11">
      <c r="C740" s="141"/>
      <c r="D740" s="158"/>
      <c r="E740" s="123"/>
      <c r="F740" s="97">
        <f t="shared" si="34"/>
        <v>0</v>
      </c>
      <c r="G740" s="161"/>
      <c r="H740" s="142"/>
      <c r="I740" s="130" t="e">
        <f>VLOOKUP(H740,Presupuesto!$B$11:$C$565,2,0)</f>
        <v>#N/A</v>
      </c>
      <c r="J740" s="98" t="str">
        <f t="shared" si="35"/>
        <v>Desarrollo del Sistema de Educación Superior</v>
      </c>
      <c r="K740" s="98" t="s">
        <v>412</v>
      </c>
    </row>
    <row r="741" spans="3:11">
      <c r="C741" s="141"/>
      <c r="D741" s="158"/>
      <c r="E741" s="123"/>
      <c r="F741" s="97">
        <f t="shared" si="34"/>
        <v>0</v>
      </c>
      <c r="G741" s="161"/>
      <c r="H741" s="142"/>
      <c r="I741" s="130" t="e">
        <f>VLOOKUP(H741,Presupuesto!$B$11:$C$565,2,0)</f>
        <v>#N/A</v>
      </c>
      <c r="J741" s="98" t="str">
        <f t="shared" si="35"/>
        <v>Desarrollo del Sistema de Educación Superior</v>
      </c>
      <c r="K741" s="98" t="s">
        <v>412</v>
      </c>
    </row>
    <row r="742" spans="3:11">
      <c r="C742" s="141"/>
      <c r="D742" s="158"/>
      <c r="E742" s="123"/>
      <c r="F742" s="97">
        <f t="shared" si="34"/>
        <v>0</v>
      </c>
      <c r="G742" s="161"/>
      <c r="H742" s="142"/>
      <c r="I742" s="130" t="e">
        <f>VLOOKUP(H742,Presupuesto!$B$11:$C$565,2,0)</f>
        <v>#N/A</v>
      </c>
      <c r="J742" s="98" t="str">
        <f t="shared" si="35"/>
        <v>Desarrollo del Sistema de Educación Superior</v>
      </c>
      <c r="K742" s="98" t="s">
        <v>412</v>
      </c>
    </row>
    <row r="743" spans="3:11">
      <c r="C743" s="141"/>
      <c r="D743" s="158"/>
      <c r="E743" s="123"/>
      <c r="F743" s="97">
        <f t="shared" si="34"/>
        <v>0</v>
      </c>
      <c r="G743" s="161"/>
      <c r="H743" s="142"/>
      <c r="I743" s="130" t="e">
        <f>VLOOKUP(H743,Presupuesto!$B$11:$C$565,2,0)</f>
        <v>#N/A</v>
      </c>
      <c r="J743" s="98" t="str">
        <f t="shared" si="35"/>
        <v>Desarrollo del Sistema de Educación Superior</v>
      </c>
      <c r="K743" s="98" t="s">
        <v>412</v>
      </c>
    </row>
    <row r="744" spans="3:11">
      <c r="C744" s="143"/>
      <c r="D744" s="151"/>
      <c r="E744" s="118"/>
      <c r="F744" s="97">
        <f t="shared" si="34"/>
        <v>0</v>
      </c>
      <c r="G744" s="161"/>
      <c r="H744" s="144"/>
      <c r="I744" s="130" t="e">
        <f>VLOOKUP(H744,Presupuesto!$B$11:$C$565,2,0)</f>
        <v>#N/A</v>
      </c>
      <c r="J744" s="98" t="str">
        <f t="shared" si="35"/>
        <v>Desarrollo del Sistema de Educación Superior</v>
      </c>
      <c r="K744" s="98" t="s">
        <v>412</v>
      </c>
    </row>
    <row r="745" spans="3:11">
      <c r="C745" s="143"/>
      <c r="D745" s="151"/>
      <c r="E745" s="118"/>
      <c r="F745" s="97">
        <f t="shared" si="34"/>
        <v>0</v>
      </c>
      <c r="G745" s="161"/>
      <c r="H745" s="144"/>
      <c r="I745" s="130" t="e">
        <f>VLOOKUP(H745,Presupuesto!$B$11:$C$565,2,0)</f>
        <v>#N/A</v>
      </c>
      <c r="J745" s="98" t="str">
        <f t="shared" si="35"/>
        <v>Desarrollo del Sistema de Educación Superior</v>
      </c>
      <c r="K745" s="98" t="s">
        <v>412</v>
      </c>
    </row>
    <row r="746" spans="3:11">
      <c r="C746" s="143"/>
      <c r="D746" s="151"/>
      <c r="E746" s="118"/>
      <c r="F746" s="97">
        <f t="shared" si="34"/>
        <v>0</v>
      </c>
      <c r="G746" s="161"/>
      <c r="H746" s="144"/>
      <c r="I746" s="130" t="e">
        <f>VLOOKUP(H746,Presupuesto!$B$11:$C$565,2,0)</f>
        <v>#N/A</v>
      </c>
      <c r="J746" s="98" t="str">
        <f t="shared" si="35"/>
        <v>Desarrollo del Sistema de Educación Superior</v>
      </c>
      <c r="K746" s="98" t="s">
        <v>412</v>
      </c>
    </row>
    <row r="747" spans="3:11">
      <c r="C747" s="143"/>
      <c r="D747" s="151"/>
      <c r="E747" s="118"/>
      <c r="F747" s="97">
        <f t="shared" si="34"/>
        <v>0</v>
      </c>
      <c r="G747" s="161"/>
      <c r="H747" s="144"/>
      <c r="I747" s="130" t="e">
        <f>VLOOKUP(H747,Presupuesto!$B$11:$C$565,2,0)</f>
        <v>#N/A</v>
      </c>
      <c r="J747" s="98" t="str">
        <f t="shared" si="35"/>
        <v>Desarrollo del Sistema de Educación Superior</v>
      </c>
      <c r="K747" s="98" t="s">
        <v>412</v>
      </c>
    </row>
    <row r="748" spans="3:11">
      <c r="C748" s="143"/>
      <c r="D748" s="151"/>
      <c r="E748" s="118"/>
      <c r="F748" s="97">
        <f t="shared" si="34"/>
        <v>0</v>
      </c>
      <c r="G748" s="161"/>
      <c r="H748" s="144"/>
      <c r="I748" s="130" t="e">
        <f>VLOOKUP(H748,Presupuesto!$B$11:$C$565,2,0)</f>
        <v>#N/A</v>
      </c>
      <c r="J748" s="98" t="str">
        <f t="shared" si="35"/>
        <v>Desarrollo del Sistema de Educación Superior</v>
      </c>
      <c r="K748" s="98" t="s">
        <v>412</v>
      </c>
    </row>
    <row r="749" spans="3:11">
      <c r="C749" s="143"/>
      <c r="D749" s="151"/>
      <c r="E749" s="118"/>
      <c r="F749" s="97">
        <f t="shared" si="34"/>
        <v>0</v>
      </c>
      <c r="G749" s="161"/>
      <c r="H749" s="144"/>
      <c r="I749" s="130" t="e">
        <f>VLOOKUP(H749,Presupuesto!$B$11:$C$565,2,0)</f>
        <v>#N/A</v>
      </c>
      <c r="J749" s="98" t="str">
        <f t="shared" si="35"/>
        <v>Desarrollo del Sistema de Educación Superior</v>
      </c>
      <c r="K749" s="98" t="s">
        <v>412</v>
      </c>
    </row>
    <row r="750" spans="3:11">
      <c r="C750" s="143"/>
      <c r="D750" s="151"/>
      <c r="E750" s="118"/>
      <c r="F750" s="97">
        <f t="shared" si="34"/>
        <v>0</v>
      </c>
      <c r="G750" s="161"/>
      <c r="H750" s="144"/>
      <c r="I750" s="130" t="e">
        <f>VLOOKUP(H750,Presupuesto!$B$11:$C$565,2,0)</f>
        <v>#N/A</v>
      </c>
      <c r="J750" s="98" t="str">
        <f t="shared" si="35"/>
        <v>Desarrollo del Sistema de Educación Superior</v>
      </c>
      <c r="K750" s="98" t="s">
        <v>412</v>
      </c>
    </row>
    <row r="751" spans="3:11">
      <c r="C751" s="143"/>
      <c r="D751" s="151"/>
      <c r="E751" s="118"/>
      <c r="F751" s="97">
        <f t="shared" si="34"/>
        <v>0</v>
      </c>
      <c r="G751" s="161"/>
      <c r="H751" s="144"/>
      <c r="I751" s="130" t="e">
        <f>VLOOKUP(H751,Presupuesto!$B$11:$C$565,2,0)</f>
        <v>#N/A</v>
      </c>
      <c r="J751" s="98" t="str">
        <f t="shared" si="35"/>
        <v>Desarrollo del Sistema de Educación Superior</v>
      </c>
      <c r="K751" s="98" t="s">
        <v>412</v>
      </c>
    </row>
    <row r="752" spans="3:11">
      <c r="C752" s="145"/>
      <c r="D752" s="151"/>
      <c r="E752" s="118"/>
      <c r="F752" s="97">
        <f t="shared" si="34"/>
        <v>0</v>
      </c>
      <c r="G752" s="161"/>
      <c r="H752" s="146"/>
      <c r="I752" s="130" t="e">
        <f>VLOOKUP(H752,Presupuesto!$B$11:$C$565,2,0)</f>
        <v>#N/A</v>
      </c>
      <c r="J752" s="98" t="str">
        <f t="shared" si="35"/>
        <v>Desarrollo del Sistema de Educación Superior</v>
      </c>
      <c r="K752" s="98" t="s">
        <v>403</v>
      </c>
    </row>
    <row r="753" spans="3:11">
      <c r="C753" s="145"/>
      <c r="D753" s="151"/>
      <c r="E753" s="118"/>
      <c r="F753" s="97">
        <f t="shared" si="34"/>
        <v>0</v>
      </c>
      <c r="G753" s="161"/>
      <c r="H753" s="146"/>
      <c r="I753" s="130" t="e">
        <f>VLOOKUP(H753,Presupuesto!$B$11:$C$565,2,0)</f>
        <v>#N/A</v>
      </c>
      <c r="J753" s="98" t="str">
        <f t="shared" si="35"/>
        <v>Desarrollo del Sistema de Educación Superior</v>
      </c>
      <c r="K753" s="98" t="s">
        <v>412</v>
      </c>
    </row>
    <row r="754" spans="3:11">
      <c r="C754" s="145"/>
      <c r="D754" s="151"/>
      <c r="E754" s="118"/>
      <c r="F754" s="97">
        <f t="shared" si="34"/>
        <v>0</v>
      </c>
      <c r="G754" s="161"/>
      <c r="H754" s="146"/>
      <c r="I754" s="130" t="e">
        <f>VLOOKUP(H754,Presupuesto!$B$11:$C$565,2,0)</f>
        <v>#N/A</v>
      </c>
      <c r="J754" s="98" t="str">
        <f t="shared" si="35"/>
        <v>Desarrollo del Sistema de Educación Superior</v>
      </c>
      <c r="K754" s="98" t="s">
        <v>412</v>
      </c>
    </row>
    <row r="755" spans="3:11">
      <c r="C755" s="145"/>
      <c r="D755" s="151"/>
      <c r="E755" s="118"/>
      <c r="F755" s="97">
        <f t="shared" si="34"/>
        <v>0</v>
      </c>
      <c r="G755" s="161"/>
      <c r="H755" s="146"/>
      <c r="I755" s="130" t="e">
        <f>VLOOKUP(H755,Presupuesto!$B$11:$C$565,2,0)</f>
        <v>#N/A</v>
      </c>
      <c r="J755" s="98" t="str">
        <f t="shared" si="35"/>
        <v>Desarrollo del Sistema de Educación Superior</v>
      </c>
      <c r="K755" s="98" t="s">
        <v>412</v>
      </c>
    </row>
    <row r="756" spans="3:11" ht="15.75" thickBot="1">
      <c r="C756" s="147"/>
      <c r="D756" s="159"/>
      <c r="E756" s="103"/>
      <c r="F756" s="105">
        <f t="shared" si="34"/>
        <v>0</v>
      </c>
      <c r="G756" s="162"/>
      <c r="H756" s="148"/>
      <c r="I756" s="132" t="e">
        <f>VLOOKUP(H756,Presupuesto!$B$11:$C$565,2,0)</f>
        <v>#N/A</v>
      </c>
      <c r="J756" s="106" t="str">
        <f t="shared" si="35"/>
        <v>Desarrollo del Sistema de Educación Superior</v>
      </c>
      <c r="K756" s="124" t="s">
        <v>394</v>
      </c>
    </row>
    <row r="758" spans="3:11" ht="15.75" thickBot="1">
      <c r="F758" s="90"/>
      <c r="G758" s="89"/>
      <c r="H758" s="90"/>
      <c r="I758" s="90"/>
    </row>
    <row r="759" spans="3:11" ht="15.75" thickBot="1">
      <c r="C759" s="157" t="s">
        <v>53</v>
      </c>
      <c r="D759" s="353">
        <f>SUM(F766:F800)</f>
        <v>0</v>
      </c>
      <c r="F759" s="70"/>
      <c r="G759" s="79"/>
      <c r="H759" s="70"/>
      <c r="I759" s="70"/>
    </row>
    <row r="760" spans="3:11">
      <c r="C760" s="70"/>
      <c r="D760" s="31"/>
      <c r="E760" s="93"/>
      <c r="F760" s="93"/>
      <c r="G760" s="93"/>
      <c r="H760" s="76"/>
      <c r="I760" s="76"/>
      <c r="J760" s="76"/>
      <c r="K760" s="112"/>
    </row>
    <row r="761" spans="3:11">
      <c r="C761" s="70"/>
      <c r="D761" s="31"/>
      <c r="E761" s="93"/>
      <c r="F761" s="93"/>
      <c r="G761" s="93"/>
      <c r="H761" s="76"/>
      <c r="I761" s="76"/>
      <c r="J761" s="76"/>
      <c r="K761" s="112"/>
    </row>
    <row r="762" spans="3:11" ht="15.75">
      <c r="C762" s="202" t="s">
        <v>392</v>
      </c>
      <c r="D762" s="351"/>
      <c r="E762" s="93"/>
      <c r="F762" s="93"/>
      <c r="G762" s="93"/>
      <c r="H762" s="76"/>
      <c r="I762" s="76"/>
      <c r="J762" s="76"/>
      <c r="K762" s="112"/>
    </row>
    <row r="763" spans="3:11" ht="18.75">
      <c r="C763" s="208" t="e">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#N/A</v>
      </c>
      <c r="D763" s="31"/>
      <c r="E763" s="93"/>
      <c r="F763" s="93"/>
      <c r="G763" s="93"/>
      <c r="H763" s="76"/>
      <c r="I763" s="76"/>
      <c r="J763" s="76"/>
      <c r="K763" s="112"/>
    </row>
    <row r="764" spans="3:11" ht="15.75" thickBot="1">
      <c r="F764" s="93"/>
      <c r="G764" s="76"/>
      <c r="H764" s="76"/>
      <c r="I764" s="76"/>
    </row>
    <row r="765" spans="3:11" ht="30.75" thickBot="1">
      <c r="C765" s="129" t="s">
        <v>44</v>
      </c>
      <c r="D765" s="129" t="s">
        <v>55</v>
      </c>
      <c r="E765" s="136" t="s">
        <v>57</v>
      </c>
      <c r="F765" s="135" t="s">
        <v>27</v>
      </c>
      <c r="G765" s="133" t="s">
        <v>131</v>
      </c>
      <c r="H765" s="136" t="s">
        <v>46</v>
      </c>
      <c r="I765" s="133" t="s">
        <v>132</v>
      </c>
      <c r="J765" s="133" t="s">
        <v>410</v>
      </c>
      <c r="K765" s="133" t="s">
        <v>411</v>
      </c>
    </row>
    <row r="766" spans="3:11">
      <c r="C766" s="218" t="s">
        <v>439</v>
      </c>
      <c r="D766" s="219"/>
      <c r="E766" s="217">
        <f>HLOOKUP(C766,$AH$2:$BU$3,2,0)</f>
        <v>620</v>
      </c>
      <c r="F766" s="97">
        <f t="shared" ref="F766:F800" si="36">D766*E766</f>
        <v>0</v>
      </c>
      <c r="G766" s="161"/>
      <c r="H766" s="142"/>
      <c r="I766" s="130" t="e">
        <f>VLOOKUP(H766,Presupuesto!$B$11:$C$565,2,0)</f>
        <v>#N/A</v>
      </c>
      <c r="J766" s="216" t="s">
        <v>1462</v>
      </c>
      <c r="K766" s="98" t="s">
        <v>394</v>
      </c>
    </row>
    <row r="767" spans="3:11">
      <c r="C767" s="141"/>
      <c r="D767" s="158"/>
      <c r="E767" s="123"/>
      <c r="F767" s="97">
        <f t="shared" si="36"/>
        <v>0</v>
      </c>
      <c r="G767" s="161"/>
      <c r="H767" s="142"/>
      <c r="I767" s="130" t="e">
        <f>VLOOKUP(H767,Presupuesto!$B$11:$C$565,2,0)</f>
        <v>#N/A</v>
      </c>
      <c r="J767" s="98" t="str">
        <f>$J$766</f>
        <v>Desarrollo del Sistema de Educación Superior</v>
      </c>
      <c r="K767" s="98" t="s">
        <v>412</v>
      </c>
    </row>
    <row r="768" spans="3:11">
      <c r="C768" s="141"/>
      <c r="D768" s="158"/>
      <c r="E768" s="123"/>
      <c r="F768" s="97">
        <f t="shared" si="36"/>
        <v>0</v>
      </c>
      <c r="G768" s="161"/>
      <c r="H768" s="142"/>
      <c r="I768" s="130" t="e">
        <f>VLOOKUP(H768,Presupuesto!$B$11:$C$565,2,0)</f>
        <v>#N/A</v>
      </c>
      <c r="J768" s="98" t="str">
        <f t="shared" ref="J768:J800" si="37">$J$766</f>
        <v>Desarrollo del Sistema de Educación Superior</v>
      </c>
      <c r="K768" s="98" t="s">
        <v>412</v>
      </c>
    </row>
    <row r="769" spans="3:11">
      <c r="C769" s="141"/>
      <c r="D769" s="158"/>
      <c r="E769" s="123"/>
      <c r="F769" s="97">
        <f t="shared" si="36"/>
        <v>0</v>
      </c>
      <c r="G769" s="161"/>
      <c r="H769" s="142"/>
      <c r="I769" s="130" t="e">
        <f>VLOOKUP(H769,Presupuesto!$B$11:$C$565,2,0)</f>
        <v>#N/A</v>
      </c>
      <c r="J769" s="98" t="str">
        <f t="shared" si="37"/>
        <v>Desarrollo del Sistema de Educación Superior</v>
      </c>
      <c r="K769" s="98" t="s">
        <v>412</v>
      </c>
    </row>
    <row r="770" spans="3:11">
      <c r="C770" s="141"/>
      <c r="D770" s="158"/>
      <c r="E770" s="123"/>
      <c r="F770" s="97">
        <f t="shared" si="36"/>
        <v>0</v>
      </c>
      <c r="G770" s="161"/>
      <c r="H770" s="142"/>
      <c r="I770" s="130" t="e">
        <f>VLOOKUP(H770,Presupuesto!$B$11:$C$565,2,0)</f>
        <v>#N/A</v>
      </c>
      <c r="J770" s="98" t="str">
        <f t="shared" si="37"/>
        <v>Desarrollo del Sistema de Educación Superior</v>
      </c>
      <c r="K770" s="98" t="s">
        <v>412</v>
      </c>
    </row>
    <row r="771" spans="3:11">
      <c r="C771" s="141"/>
      <c r="D771" s="158"/>
      <c r="E771" s="123"/>
      <c r="F771" s="97">
        <f t="shared" si="36"/>
        <v>0</v>
      </c>
      <c r="G771" s="161"/>
      <c r="H771" s="142"/>
      <c r="I771" s="130" t="e">
        <f>VLOOKUP(H771,Presupuesto!$B$11:$C$565,2,0)</f>
        <v>#N/A</v>
      </c>
      <c r="J771" s="98" t="str">
        <f t="shared" si="37"/>
        <v>Desarrollo del Sistema de Educación Superior</v>
      </c>
      <c r="K771" s="98" t="s">
        <v>401</v>
      </c>
    </row>
    <row r="772" spans="3:11">
      <c r="C772" s="141"/>
      <c r="D772" s="158"/>
      <c r="E772" s="123"/>
      <c r="F772" s="97">
        <f t="shared" si="36"/>
        <v>0</v>
      </c>
      <c r="G772" s="161"/>
      <c r="H772" s="142"/>
      <c r="I772" s="130" t="e">
        <f>VLOOKUP(H772,Presupuesto!$B$11:$C$565,2,0)</f>
        <v>#N/A</v>
      </c>
      <c r="J772" s="98" t="str">
        <f t="shared" si="37"/>
        <v>Desarrollo del Sistema de Educación Superior</v>
      </c>
      <c r="K772" s="98" t="s">
        <v>412</v>
      </c>
    </row>
    <row r="773" spans="3:11">
      <c r="C773" s="141"/>
      <c r="D773" s="158"/>
      <c r="E773" s="123"/>
      <c r="F773" s="97">
        <f t="shared" si="36"/>
        <v>0</v>
      </c>
      <c r="G773" s="161"/>
      <c r="H773" s="142"/>
      <c r="I773" s="130" t="e">
        <f>VLOOKUP(H773,Presupuesto!$B$11:$C$565,2,0)</f>
        <v>#N/A</v>
      </c>
      <c r="J773" s="98" t="str">
        <f t="shared" si="37"/>
        <v>Desarrollo del Sistema de Educación Superior</v>
      </c>
      <c r="K773" s="98" t="s">
        <v>412</v>
      </c>
    </row>
    <row r="774" spans="3:11">
      <c r="C774" s="141"/>
      <c r="D774" s="158"/>
      <c r="E774" s="123"/>
      <c r="F774" s="97">
        <f t="shared" si="36"/>
        <v>0</v>
      </c>
      <c r="G774" s="161"/>
      <c r="H774" s="142"/>
      <c r="I774" s="130" t="e">
        <f>VLOOKUP(H774,Presupuesto!$B$11:$C$565,2,0)</f>
        <v>#N/A</v>
      </c>
      <c r="J774" s="98" t="str">
        <f t="shared" si="37"/>
        <v>Desarrollo del Sistema de Educación Superior</v>
      </c>
      <c r="K774" s="98" t="s">
        <v>412</v>
      </c>
    </row>
    <row r="775" spans="3:11">
      <c r="C775" s="141"/>
      <c r="D775" s="158"/>
      <c r="E775" s="123"/>
      <c r="F775" s="97">
        <f t="shared" si="36"/>
        <v>0</v>
      </c>
      <c r="G775" s="161"/>
      <c r="H775" s="142"/>
      <c r="I775" s="130" t="e">
        <f>VLOOKUP(H775,Presupuesto!$B$11:$C$565,2,0)</f>
        <v>#N/A</v>
      </c>
      <c r="J775" s="98" t="str">
        <f t="shared" si="37"/>
        <v>Desarrollo del Sistema de Educación Superior</v>
      </c>
      <c r="K775" s="98" t="s">
        <v>412</v>
      </c>
    </row>
    <row r="776" spans="3:11">
      <c r="C776" s="141"/>
      <c r="D776" s="158"/>
      <c r="E776" s="123"/>
      <c r="F776" s="97">
        <f t="shared" si="36"/>
        <v>0</v>
      </c>
      <c r="G776" s="161"/>
      <c r="H776" s="142"/>
      <c r="I776" s="130" t="e">
        <f>VLOOKUP(H776,Presupuesto!$B$11:$C$565,2,0)</f>
        <v>#N/A</v>
      </c>
      <c r="J776" s="98" t="str">
        <f t="shared" si="37"/>
        <v>Desarrollo del Sistema de Educación Superior</v>
      </c>
      <c r="K776" s="98" t="s">
        <v>412</v>
      </c>
    </row>
    <row r="777" spans="3:11">
      <c r="C777" s="141"/>
      <c r="D777" s="158"/>
      <c r="E777" s="123"/>
      <c r="F777" s="97">
        <f t="shared" si="36"/>
        <v>0</v>
      </c>
      <c r="G777" s="161"/>
      <c r="H777" s="142"/>
      <c r="I777" s="130" t="e">
        <f>VLOOKUP(H777,Presupuesto!$B$11:$C$565,2,0)</f>
        <v>#N/A</v>
      </c>
      <c r="J777" s="98" t="str">
        <f t="shared" si="37"/>
        <v>Desarrollo del Sistema de Educación Superior</v>
      </c>
      <c r="K777" s="98" t="s">
        <v>412</v>
      </c>
    </row>
    <row r="778" spans="3:11">
      <c r="C778" s="141"/>
      <c r="D778" s="158"/>
      <c r="E778" s="123"/>
      <c r="F778" s="97">
        <f t="shared" si="36"/>
        <v>0</v>
      </c>
      <c r="G778" s="161"/>
      <c r="H778" s="142"/>
      <c r="I778" s="130" t="e">
        <f>VLOOKUP(H778,Presupuesto!$B$11:$C$565,2,0)</f>
        <v>#N/A</v>
      </c>
      <c r="J778" s="98" t="str">
        <f t="shared" si="37"/>
        <v>Desarrollo del Sistema de Educación Superior</v>
      </c>
      <c r="K778" s="98" t="s">
        <v>412</v>
      </c>
    </row>
    <row r="779" spans="3:11">
      <c r="C779" s="141"/>
      <c r="D779" s="158"/>
      <c r="E779" s="123"/>
      <c r="F779" s="97">
        <f t="shared" si="36"/>
        <v>0</v>
      </c>
      <c r="G779" s="161"/>
      <c r="H779" s="142"/>
      <c r="I779" s="130" t="e">
        <f>VLOOKUP(H779,Presupuesto!$B$11:$C$565,2,0)</f>
        <v>#N/A</v>
      </c>
      <c r="J779" s="98" t="str">
        <f t="shared" si="37"/>
        <v>Desarrollo del Sistema de Educación Superior</v>
      </c>
      <c r="K779" s="98" t="s">
        <v>412</v>
      </c>
    </row>
    <row r="780" spans="3:11">
      <c r="C780" s="141"/>
      <c r="D780" s="158"/>
      <c r="E780" s="123"/>
      <c r="F780" s="97">
        <f t="shared" si="36"/>
        <v>0</v>
      </c>
      <c r="G780" s="161"/>
      <c r="H780" s="142"/>
      <c r="I780" s="130" t="e">
        <f>VLOOKUP(H780,Presupuesto!$B$11:$C$565,2,0)</f>
        <v>#N/A</v>
      </c>
      <c r="J780" s="98" t="str">
        <f t="shared" si="37"/>
        <v>Desarrollo del Sistema de Educación Superior</v>
      </c>
      <c r="K780" s="98" t="s">
        <v>412</v>
      </c>
    </row>
    <row r="781" spans="3:11">
      <c r="C781" s="141"/>
      <c r="D781" s="158"/>
      <c r="E781" s="123"/>
      <c r="F781" s="97">
        <f t="shared" si="36"/>
        <v>0</v>
      </c>
      <c r="G781" s="161"/>
      <c r="H781" s="142"/>
      <c r="I781" s="130" t="e">
        <f>VLOOKUP(H781,Presupuesto!$B$11:$C$565,2,0)</f>
        <v>#N/A</v>
      </c>
      <c r="J781" s="98" t="str">
        <f t="shared" si="37"/>
        <v>Desarrollo del Sistema de Educación Superior</v>
      </c>
      <c r="K781" s="98" t="s">
        <v>412</v>
      </c>
    </row>
    <row r="782" spans="3:11">
      <c r="C782" s="141"/>
      <c r="D782" s="158"/>
      <c r="E782" s="123"/>
      <c r="F782" s="97">
        <f t="shared" si="36"/>
        <v>0</v>
      </c>
      <c r="G782" s="161"/>
      <c r="H782" s="142"/>
      <c r="I782" s="130" t="e">
        <f>VLOOKUP(H782,Presupuesto!$B$11:$C$565,2,0)</f>
        <v>#N/A</v>
      </c>
      <c r="J782" s="98" t="str">
        <f t="shared" si="37"/>
        <v>Desarrollo del Sistema de Educación Superior</v>
      </c>
      <c r="K782" s="98" t="s">
        <v>412</v>
      </c>
    </row>
    <row r="783" spans="3:11">
      <c r="C783" s="141"/>
      <c r="D783" s="158"/>
      <c r="E783" s="123"/>
      <c r="F783" s="97">
        <f t="shared" si="36"/>
        <v>0</v>
      </c>
      <c r="G783" s="161"/>
      <c r="H783" s="142"/>
      <c r="I783" s="130" t="e">
        <f>VLOOKUP(H783,Presupuesto!$B$11:$C$565,2,0)</f>
        <v>#N/A</v>
      </c>
      <c r="J783" s="98" t="str">
        <f t="shared" si="37"/>
        <v>Desarrollo del Sistema de Educación Superior</v>
      </c>
      <c r="K783" s="98" t="s">
        <v>412</v>
      </c>
    </row>
    <row r="784" spans="3:11">
      <c r="C784" s="141"/>
      <c r="D784" s="158"/>
      <c r="E784" s="123"/>
      <c r="F784" s="97">
        <f t="shared" si="36"/>
        <v>0</v>
      </c>
      <c r="G784" s="161"/>
      <c r="H784" s="142"/>
      <c r="I784" s="130" t="e">
        <f>VLOOKUP(H784,Presupuesto!$B$11:$C$565,2,0)</f>
        <v>#N/A</v>
      </c>
      <c r="J784" s="98" t="str">
        <f t="shared" si="37"/>
        <v>Desarrollo del Sistema de Educación Superior</v>
      </c>
      <c r="K784" s="98" t="s">
        <v>412</v>
      </c>
    </row>
    <row r="785" spans="3:11">
      <c r="C785" s="141"/>
      <c r="D785" s="158"/>
      <c r="E785" s="123"/>
      <c r="F785" s="97">
        <f t="shared" si="36"/>
        <v>0</v>
      </c>
      <c r="G785" s="161"/>
      <c r="H785" s="142"/>
      <c r="I785" s="130" t="e">
        <f>VLOOKUP(H785,Presupuesto!$B$11:$C$565,2,0)</f>
        <v>#N/A</v>
      </c>
      <c r="J785" s="98" t="str">
        <f t="shared" si="37"/>
        <v>Desarrollo del Sistema de Educación Superior</v>
      </c>
      <c r="K785" s="98" t="s">
        <v>412</v>
      </c>
    </row>
    <row r="786" spans="3:11">
      <c r="C786" s="141"/>
      <c r="D786" s="158"/>
      <c r="E786" s="123"/>
      <c r="F786" s="97">
        <f t="shared" si="36"/>
        <v>0</v>
      </c>
      <c r="G786" s="161"/>
      <c r="H786" s="142"/>
      <c r="I786" s="130" t="e">
        <f>VLOOKUP(H786,Presupuesto!$B$11:$C$565,2,0)</f>
        <v>#N/A</v>
      </c>
      <c r="J786" s="98" t="str">
        <f t="shared" si="37"/>
        <v>Desarrollo del Sistema de Educación Superior</v>
      </c>
      <c r="K786" s="98" t="s">
        <v>412</v>
      </c>
    </row>
    <row r="787" spans="3:11">
      <c r="C787" s="141"/>
      <c r="D787" s="158"/>
      <c r="E787" s="123"/>
      <c r="F787" s="97">
        <f t="shared" si="36"/>
        <v>0</v>
      </c>
      <c r="G787" s="161"/>
      <c r="H787" s="142"/>
      <c r="I787" s="130" t="e">
        <f>VLOOKUP(H787,Presupuesto!$B$11:$C$565,2,0)</f>
        <v>#N/A</v>
      </c>
      <c r="J787" s="98" t="str">
        <f t="shared" si="37"/>
        <v>Desarrollo del Sistema de Educación Superior</v>
      </c>
      <c r="K787" s="98" t="s">
        <v>412</v>
      </c>
    </row>
    <row r="788" spans="3:11">
      <c r="C788" s="143"/>
      <c r="D788" s="151"/>
      <c r="E788" s="118"/>
      <c r="F788" s="97">
        <f t="shared" si="36"/>
        <v>0</v>
      </c>
      <c r="G788" s="161"/>
      <c r="H788" s="144"/>
      <c r="I788" s="130" t="e">
        <f>VLOOKUP(H788,Presupuesto!$B$11:$C$565,2,0)</f>
        <v>#N/A</v>
      </c>
      <c r="J788" s="98" t="str">
        <f t="shared" si="37"/>
        <v>Desarrollo del Sistema de Educación Superior</v>
      </c>
      <c r="K788" s="98" t="s">
        <v>412</v>
      </c>
    </row>
    <row r="789" spans="3:11">
      <c r="C789" s="143"/>
      <c r="D789" s="151"/>
      <c r="E789" s="118"/>
      <c r="F789" s="97">
        <f t="shared" si="36"/>
        <v>0</v>
      </c>
      <c r="G789" s="161"/>
      <c r="H789" s="144"/>
      <c r="I789" s="130" t="e">
        <f>VLOOKUP(H789,Presupuesto!$B$11:$C$565,2,0)</f>
        <v>#N/A</v>
      </c>
      <c r="J789" s="98" t="str">
        <f t="shared" si="37"/>
        <v>Desarrollo del Sistema de Educación Superior</v>
      </c>
      <c r="K789" s="98" t="s">
        <v>412</v>
      </c>
    </row>
    <row r="790" spans="3:11">
      <c r="C790" s="143"/>
      <c r="D790" s="151"/>
      <c r="E790" s="118"/>
      <c r="F790" s="97">
        <f t="shared" si="36"/>
        <v>0</v>
      </c>
      <c r="G790" s="161"/>
      <c r="H790" s="144"/>
      <c r="I790" s="130" t="e">
        <f>VLOOKUP(H790,Presupuesto!$B$11:$C$565,2,0)</f>
        <v>#N/A</v>
      </c>
      <c r="J790" s="98" t="str">
        <f t="shared" si="37"/>
        <v>Desarrollo del Sistema de Educación Superior</v>
      </c>
      <c r="K790" s="98" t="s">
        <v>412</v>
      </c>
    </row>
    <row r="791" spans="3:11">
      <c r="C791" s="143"/>
      <c r="D791" s="151"/>
      <c r="E791" s="118"/>
      <c r="F791" s="97">
        <f t="shared" si="36"/>
        <v>0</v>
      </c>
      <c r="G791" s="161"/>
      <c r="H791" s="144"/>
      <c r="I791" s="130" t="e">
        <f>VLOOKUP(H791,Presupuesto!$B$11:$C$565,2,0)</f>
        <v>#N/A</v>
      </c>
      <c r="J791" s="98" t="str">
        <f t="shared" si="37"/>
        <v>Desarrollo del Sistema de Educación Superior</v>
      </c>
      <c r="K791" s="98" t="s">
        <v>412</v>
      </c>
    </row>
    <row r="792" spans="3:11">
      <c r="C792" s="143"/>
      <c r="D792" s="151"/>
      <c r="E792" s="118"/>
      <c r="F792" s="97">
        <f t="shared" si="36"/>
        <v>0</v>
      </c>
      <c r="G792" s="161"/>
      <c r="H792" s="144"/>
      <c r="I792" s="130" t="e">
        <f>VLOOKUP(H792,Presupuesto!$B$11:$C$565,2,0)</f>
        <v>#N/A</v>
      </c>
      <c r="J792" s="98" t="str">
        <f t="shared" si="37"/>
        <v>Desarrollo del Sistema de Educación Superior</v>
      </c>
      <c r="K792" s="98" t="s">
        <v>412</v>
      </c>
    </row>
    <row r="793" spans="3:11">
      <c r="C793" s="143"/>
      <c r="D793" s="151"/>
      <c r="E793" s="118"/>
      <c r="F793" s="97">
        <f t="shared" si="36"/>
        <v>0</v>
      </c>
      <c r="G793" s="161"/>
      <c r="H793" s="144"/>
      <c r="I793" s="130" t="e">
        <f>VLOOKUP(H793,Presupuesto!$B$11:$C$565,2,0)</f>
        <v>#N/A</v>
      </c>
      <c r="J793" s="98" t="str">
        <f t="shared" si="37"/>
        <v>Desarrollo del Sistema de Educación Superior</v>
      </c>
      <c r="K793" s="98" t="s">
        <v>412</v>
      </c>
    </row>
    <row r="794" spans="3:11">
      <c r="C794" s="143"/>
      <c r="D794" s="151"/>
      <c r="E794" s="118"/>
      <c r="F794" s="97">
        <f t="shared" si="36"/>
        <v>0</v>
      </c>
      <c r="G794" s="161"/>
      <c r="H794" s="144"/>
      <c r="I794" s="130" t="e">
        <f>VLOOKUP(H794,Presupuesto!$B$11:$C$565,2,0)</f>
        <v>#N/A</v>
      </c>
      <c r="J794" s="98" t="str">
        <f t="shared" si="37"/>
        <v>Desarrollo del Sistema de Educación Superior</v>
      </c>
      <c r="K794" s="98" t="s">
        <v>412</v>
      </c>
    </row>
    <row r="795" spans="3:11">
      <c r="C795" s="143"/>
      <c r="D795" s="151"/>
      <c r="E795" s="118"/>
      <c r="F795" s="97">
        <f t="shared" si="36"/>
        <v>0</v>
      </c>
      <c r="G795" s="161"/>
      <c r="H795" s="144"/>
      <c r="I795" s="130" t="e">
        <f>VLOOKUP(H795,Presupuesto!$B$11:$C$565,2,0)</f>
        <v>#N/A</v>
      </c>
      <c r="J795" s="98" t="str">
        <f t="shared" si="37"/>
        <v>Desarrollo del Sistema de Educación Superior</v>
      </c>
      <c r="K795" s="98" t="s">
        <v>412</v>
      </c>
    </row>
    <row r="796" spans="3:11">
      <c r="C796" s="145"/>
      <c r="D796" s="151"/>
      <c r="E796" s="118"/>
      <c r="F796" s="97">
        <f t="shared" si="36"/>
        <v>0</v>
      </c>
      <c r="G796" s="161"/>
      <c r="H796" s="146"/>
      <c r="I796" s="130" t="e">
        <f>VLOOKUP(H796,Presupuesto!$B$11:$C$565,2,0)</f>
        <v>#N/A</v>
      </c>
      <c r="J796" s="98" t="str">
        <f t="shared" si="37"/>
        <v>Desarrollo del Sistema de Educación Superior</v>
      </c>
      <c r="K796" s="98" t="s">
        <v>403</v>
      </c>
    </row>
    <row r="797" spans="3:11">
      <c r="C797" s="145"/>
      <c r="D797" s="151"/>
      <c r="E797" s="118"/>
      <c r="F797" s="97">
        <f t="shared" si="36"/>
        <v>0</v>
      </c>
      <c r="G797" s="161"/>
      <c r="H797" s="146"/>
      <c r="I797" s="130" t="e">
        <f>VLOOKUP(H797,Presupuesto!$B$11:$C$565,2,0)</f>
        <v>#N/A</v>
      </c>
      <c r="J797" s="98" t="str">
        <f t="shared" si="37"/>
        <v>Desarrollo del Sistema de Educación Superior</v>
      </c>
      <c r="K797" s="98" t="s">
        <v>412</v>
      </c>
    </row>
    <row r="798" spans="3:11">
      <c r="C798" s="145"/>
      <c r="D798" s="151"/>
      <c r="E798" s="118"/>
      <c r="F798" s="97">
        <f t="shared" si="36"/>
        <v>0</v>
      </c>
      <c r="G798" s="161"/>
      <c r="H798" s="146"/>
      <c r="I798" s="130" t="e">
        <f>VLOOKUP(H798,Presupuesto!$B$11:$C$565,2,0)</f>
        <v>#N/A</v>
      </c>
      <c r="J798" s="98" t="str">
        <f t="shared" si="37"/>
        <v>Desarrollo del Sistema de Educación Superior</v>
      </c>
      <c r="K798" s="98" t="s">
        <v>412</v>
      </c>
    </row>
    <row r="799" spans="3:11">
      <c r="C799" s="145"/>
      <c r="D799" s="151"/>
      <c r="E799" s="118"/>
      <c r="F799" s="97">
        <f t="shared" si="36"/>
        <v>0</v>
      </c>
      <c r="G799" s="161"/>
      <c r="H799" s="146"/>
      <c r="I799" s="130" t="e">
        <f>VLOOKUP(H799,Presupuesto!$B$11:$C$565,2,0)</f>
        <v>#N/A</v>
      </c>
      <c r="J799" s="98" t="str">
        <f t="shared" si="37"/>
        <v>Desarrollo del Sistema de Educación Superior</v>
      </c>
      <c r="K799" s="98" t="s">
        <v>412</v>
      </c>
    </row>
    <row r="800" spans="3:11" ht="15.75" thickBot="1">
      <c r="C800" s="147"/>
      <c r="D800" s="159"/>
      <c r="E800" s="103"/>
      <c r="F800" s="105">
        <f t="shared" si="36"/>
        <v>0</v>
      </c>
      <c r="G800" s="162"/>
      <c r="H800" s="148"/>
      <c r="I800" s="132" t="e">
        <f>VLOOKUP(H800,Presupuesto!$B$11:$C$565,2,0)</f>
        <v>#N/A</v>
      </c>
      <c r="J800" s="106" t="str">
        <f t="shared" si="37"/>
        <v>Desarrollo del Sistema de Educación Superior</v>
      </c>
      <c r="K800" s="124" t="s">
        <v>394</v>
      </c>
    </row>
    <row r="802" spans="3:11" ht="15.75" thickBot="1"/>
    <row r="803" spans="3:11" ht="15.75" thickBot="1">
      <c r="C803" s="157" t="s">
        <v>53</v>
      </c>
      <c r="D803" s="353">
        <f>SUM(F810:F844)</f>
        <v>0</v>
      </c>
      <c r="F803" s="70"/>
      <c r="G803" s="79"/>
      <c r="H803" s="70"/>
      <c r="I803" s="70"/>
    </row>
    <row r="804" spans="3:11">
      <c r="C804" s="70"/>
      <c r="D804" s="31"/>
      <c r="E804" s="93"/>
      <c r="F804" s="93"/>
      <c r="G804" s="93"/>
      <c r="H804" s="76"/>
      <c r="I804" s="76"/>
      <c r="J804" s="76"/>
      <c r="K804" s="112"/>
    </row>
    <row r="805" spans="3:11">
      <c r="C805" s="70"/>
      <c r="D805" s="31"/>
      <c r="E805" s="93"/>
      <c r="F805" s="93"/>
      <c r="G805" s="93"/>
      <c r="H805" s="76"/>
      <c r="I805" s="76"/>
      <c r="J805" s="76"/>
      <c r="K805" s="112"/>
    </row>
    <row r="806" spans="3:11" ht="15.75">
      <c r="C806" s="202" t="s">
        <v>392</v>
      </c>
      <c r="D806" s="351"/>
      <c r="E806" s="93"/>
      <c r="F806" s="93"/>
      <c r="G806" s="93"/>
      <c r="H806" s="76"/>
      <c r="I806" s="76"/>
      <c r="J806" s="76"/>
      <c r="K806" s="112"/>
    </row>
    <row r="807" spans="3:11" ht="18.75">
      <c r="C807" s="208" t="e">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#N/A</v>
      </c>
      <c r="D807" s="31"/>
      <c r="E807" s="93"/>
      <c r="F807" s="93"/>
      <c r="G807" s="93"/>
      <c r="H807" s="76"/>
      <c r="I807" s="76"/>
      <c r="J807" s="76"/>
      <c r="K807" s="112"/>
    </row>
    <row r="808" spans="3:11" ht="15.75" thickBot="1">
      <c r="F808" s="93"/>
      <c r="G808" s="76"/>
      <c r="H808" s="76"/>
      <c r="I808" s="76"/>
    </row>
    <row r="809" spans="3:11" ht="30.75" thickBot="1">
      <c r="C809" s="129" t="s">
        <v>44</v>
      </c>
      <c r="D809" s="129" t="s">
        <v>55</v>
      </c>
      <c r="E809" s="136" t="s">
        <v>57</v>
      </c>
      <c r="F809" s="135" t="s">
        <v>27</v>
      </c>
      <c r="G809" s="133" t="s">
        <v>131</v>
      </c>
      <c r="H809" s="136" t="s">
        <v>46</v>
      </c>
      <c r="I809" s="133" t="s">
        <v>132</v>
      </c>
      <c r="J809" s="133" t="s">
        <v>410</v>
      </c>
      <c r="K809" s="133" t="s">
        <v>411</v>
      </c>
    </row>
    <row r="810" spans="3:11">
      <c r="C810" s="218" t="s">
        <v>439</v>
      </c>
      <c r="D810" s="219"/>
      <c r="E810" s="217">
        <f>HLOOKUP(C810,$AH$2:$BU$3,2,0)</f>
        <v>620</v>
      </c>
      <c r="F810" s="97">
        <f t="shared" ref="F810:F844" si="38">D810*E810</f>
        <v>0</v>
      </c>
      <c r="G810" s="161"/>
      <c r="H810" s="142"/>
      <c r="I810" s="130" t="e">
        <f>VLOOKUP(H810,Presupuesto!$B$11:$C$565,2,0)</f>
        <v>#N/A</v>
      </c>
      <c r="J810" s="216" t="s">
        <v>1462</v>
      </c>
      <c r="K810" s="98" t="s">
        <v>394</v>
      </c>
    </row>
    <row r="811" spans="3:11">
      <c r="C811" s="141"/>
      <c r="D811" s="158"/>
      <c r="E811" s="123"/>
      <c r="F811" s="97">
        <f t="shared" si="38"/>
        <v>0</v>
      </c>
      <c r="G811" s="161"/>
      <c r="H811" s="142"/>
      <c r="I811" s="130" t="e">
        <f>VLOOKUP(H811,Presupuesto!$B$11:$C$565,2,0)</f>
        <v>#N/A</v>
      </c>
      <c r="J811" s="98" t="str">
        <f>$J$810</f>
        <v>Desarrollo del Sistema de Educación Superior</v>
      </c>
      <c r="K811" s="98" t="s">
        <v>412</v>
      </c>
    </row>
    <row r="812" spans="3:11">
      <c r="C812" s="141"/>
      <c r="D812" s="158"/>
      <c r="E812" s="123"/>
      <c r="F812" s="97">
        <f t="shared" si="38"/>
        <v>0</v>
      </c>
      <c r="G812" s="161"/>
      <c r="H812" s="142"/>
      <c r="I812" s="130" t="e">
        <f>VLOOKUP(H812,Presupuesto!$B$11:$C$565,2,0)</f>
        <v>#N/A</v>
      </c>
      <c r="J812" s="98" t="str">
        <f t="shared" ref="J812:J844" si="39">$J$810</f>
        <v>Desarrollo del Sistema de Educación Superior</v>
      </c>
      <c r="K812" s="98" t="s">
        <v>412</v>
      </c>
    </row>
    <row r="813" spans="3:11">
      <c r="C813" s="141"/>
      <c r="D813" s="158"/>
      <c r="E813" s="123"/>
      <c r="F813" s="97">
        <f t="shared" si="38"/>
        <v>0</v>
      </c>
      <c r="G813" s="161"/>
      <c r="H813" s="142"/>
      <c r="I813" s="130" t="e">
        <f>VLOOKUP(H813,Presupuesto!$B$11:$C$565,2,0)</f>
        <v>#N/A</v>
      </c>
      <c r="J813" s="98" t="str">
        <f t="shared" si="39"/>
        <v>Desarrollo del Sistema de Educación Superior</v>
      </c>
      <c r="K813" s="98" t="s">
        <v>412</v>
      </c>
    </row>
    <row r="814" spans="3:11">
      <c r="C814" s="141"/>
      <c r="D814" s="158"/>
      <c r="E814" s="123"/>
      <c r="F814" s="97">
        <f t="shared" si="38"/>
        <v>0</v>
      </c>
      <c r="G814" s="161"/>
      <c r="H814" s="142"/>
      <c r="I814" s="130" t="e">
        <f>VLOOKUP(H814,Presupuesto!$B$11:$C$565,2,0)</f>
        <v>#N/A</v>
      </c>
      <c r="J814" s="98" t="str">
        <f t="shared" si="39"/>
        <v>Desarrollo del Sistema de Educación Superior</v>
      </c>
      <c r="K814" s="98" t="s">
        <v>412</v>
      </c>
    </row>
    <row r="815" spans="3:11">
      <c r="C815" s="141"/>
      <c r="D815" s="158"/>
      <c r="E815" s="123"/>
      <c r="F815" s="97">
        <f t="shared" si="38"/>
        <v>0</v>
      </c>
      <c r="G815" s="161"/>
      <c r="H815" s="142"/>
      <c r="I815" s="130" t="e">
        <f>VLOOKUP(H815,Presupuesto!$B$11:$C$565,2,0)</f>
        <v>#N/A</v>
      </c>
      <c r="J815" s="98" t="str">
        <f t="shared" si="39"/>
        <v>Desarrollo del Sistema de Educación Superior</v>
      </c>
      <c r="K815" s="98" t="s">
        <v>401</v>
      </c>
    </row>
    <row r="816" spans="3:11">
      <c r="C816" s="141"/>
      <c r="D816" s="158"/>
      <c r="E816" s="123"/>
      <c r="F816" s="97">
        <f t="shared" si="38"/>
        <v>0</v>
      </c>
      <c r="G816" s="161"/>
      <c r="H816" s="142"/>
      <c r="I816" s="130" t="e">
        <f>VLOOKUP(H816,Presupuesto!$B$11:$C$565,2,0)</f>
        <v>#N/A</v>
      </c>
      <c r="J816" s="98" t="str">
        <f t="shared" si="39"/>
        <v>Desarrollo del Sistema de Educación Superior</v>
      </c>
      <c r="K816" s="98" t="s">
        <v>412</v>
      </c>
    </row>
    <row r="817" spans="3:11">
      <c r="C817" s="141"/>
      <c r="D817" s="158"/>
      <c r="E817" s="123"/>
      <c r="F817" s="97">
        <f t="shared" si="38"/>
        <v>0</v>
      </c>
      <c r="G817" s="161"/>
      <c r="H817" s="142"/>
      <c r="I817" s="130" t="e">
        <f>VLOOKUP(H817,Presupuesto!$B$11:$C$565,2,0)</f>
        <v>#N/A</v>
      </c>
      <c r="J817" s="98" t="str">
        <f t="shared" si="39"/>
        <v>Desarrollo del Sistema de Educación Superior</v>
      </c>
      <c r="K817" s="98" t="s">
        <v>412</v>
      </c>
    </row>
    <row r="818" spans="3:11">
      <c r="C818" s="141"/>
      <c r="D818" s="158"/>
      <c r="E818" s="123"/>
      <c r="F818" s="97">
        <f t="shared" si="38"/>
        <v>0</v>
      </c>
      <c r="G818" s="161"/>
      <c r="H818" s="142"/>
      <c r="I818" s="130" t="e">
        <f>VLOOKUP(H818,Presupuesto!$B$11:$C$565,2,0)</f>
        <v>#N/A</v>
      </c>
      <c r="J818" s="98" t="str">
        <f t="shared" si="39"/>
        <v>Desarrollo del Sistema de Educación Superior</v>
      </c>
      <c r="K818" s="98" t="s">
        <v>412</v>
      </c>
    </row>
    <row r="819" spans="3:11">
      <c r="C819" s="141"/>
      <c r="D819" s="158"/>
      <c r="E819" s="123"/>
      <c r="F819" s="97">
        <f t="shared" si="38"/>
        <v>0</v>
      </c>
      <c r="G819" s="161"/>
      <c r="H819" s="142"/>
      <c r="I819" s="130" t="e">
        <f>VLOOKUP(H819,Presupuesto!$B$11:$C$565,2,0)</f>
        <v>#N/A</v>
      </c>
      <c r="J819" s="98" t="str">
        <f t="shared" si="39"/>
        <v>Desarrollo del Sistema de Educación Superior</v>
      </c>
      <c r="K819" s="98" t="s">
        <v>412</v>
      </c>
    </row>
    <row r="820" spans="3:11">
      <c r="C820" s="141"/>
      <c r="D820" s="158"/>
      <c r="E820" s="123"/>
      <c r="F820" s="97">
        <f t="shared" si="38"/>
        <v>0</v>
      </c>
      <c r="G820" s="161"/>
      <c r="H820" s="142"/>
      <c r="I820" s="130" t="e">
        <f>VLOOKUP(H820,Presupuesto!$B$11:$C$565,2,0)</f>
        <v>#N/A</v>
      </c>
      <c r="J820" s="98" t="str">
        <f t="shared" si="39"/>
        <v>Desarrollo del Sistema de Educación Superior</v>
      </c>
      <c r="K820" s="98" t="s">
        <v>412</v>
      </c>
    </row>
    <row r="821" spans="3:11">
      <c r="C821" s="141"/>
      <c r="D821" s="158"/>
      <c r="E821" s="123"/>
      <c r="F821" s="97">
        <f t="shared" si="38"/>
        <v>0</v>
      </c>
      <c r="G821" s="161"/>
      <c r="H821" s="142"/>
      <c r="I821" s="130" t="e">
        <f>VLOOKUP(H821,Presupuesto!$B$11:$C$565,2,0)</f>
        <v>#N/A</v>
      </c>
      <c r="J821" s="98" t="str">
        <f t="shared" si="39"/>
        <v>Desarrollo del Sistema de Educación Superior</v>
      </c>
      <c r="K821" s="98" t="s">
        <v>412</v>
      </c>
    </row>
    <row r="822" spans="3:11">
      <c r="C822" s="141"/>
      <c r="D822" s="158"/>
      <c r="E822" s="123"/>
      <c r="F822" s="97">
        <f t="shared" si="38"/>
        <v>0</v>
      </c>
      <c r="G822" s="161"/>
      <c r="H822" s="142"/>
      <c r="I822" s="130" t="e">
        <f>VLOOKUP(H822,Presupuesto!$B$11:$C$565,2,0)</f>
        <v>#N/A</v>
      </c>
      <c r="J822" s="98" t="str">
        <f t="shared" si="39"/>
        <v>Desarrollo del Sistema de Educación Superior</v>
      </c>
      <c r="K822" s="98" t="s">
        <v>412</v>
      </c>
    </row>
    <row r="823" spans="3:11">
      <c r="C823" s="141"/>
      <c r="D823" s="158"/>
      <c r="E823" s="123"/>
      <c r="F823" s="97">
        <f t="shared" si="38"/>
        <v>0</v>
      </c>
      <c r="G823" s="161"/>
      <c r="H823" s="142"/>
      <c r="I823" s="130" t="e">
        <f>VLOOKUP(H823,Presupuesto!$B$11:$C$565,2,0)</f>
        <v>#N/A</v>
      </c>
      <c r="J823" s="98" t="str">
        <f t="shared" si="39"/>
        <v>Desarrollo del Sistema de Educación Superior</v>
      </c>
      <c r="K823" s="98" t="s">
        <v>412</v>
      </c>
    </row>
    <row r="824" spans="3:11">
      <c r="C824" s="141"/>
      <c r="D824" s="158"/>
      <c r="E824" s="123"/>
      <c r="F824" s="97">
        <f t="shared" si="38"/>
        <v>0</v>
      </c>
      <c r="G824" s="161"/>
      <c r="H824" s="142"/>
      <c r="I824" s="130" t="e">
        <f>VLOOKUP(H824,Presupuesto!$B$11:$C$565,2,0)</f>
        <v>#N/A</v>
      </c>
      <c r="J824" s="98" t="str">
        <f t="shared" si="39"/>
        <v>Desarrollo del Sistema de Educación Superior</v>
      </c>
      <c r="K824" s="98" t="s">
        <v>412</v>
      </c>
    </row>
    <row r="825" spans="3:11">
      <c r="C825" s="141"/>
      <c r="D825" s="158"/>
      <c r="E825" s="123"/>
      <c r="F825" s="97">
        <f t="shared" si="38"/>
        <v>0</v>
      </c>
      <c r="G825" s="161"/>
      <c r="H825" s="142"/>
      <c r="I825" s="130" t="e">
        <f>VLOOKUP(H825,Presupuesto!$B$11:$C$565,2,0)</f>
        <v>#N/A</v>
      </c>
      <c r="J825" s="98" t="str">
        <f t="shared" si="39"/>
        <v>Desarrollo del Sistema de Educación Superior</v>
      </c>
      <c r="K825" s="98" t="s">
        <v>412</v>
      </c>
    </row>
    <row r="826" spans="3:11">
      <c r="C826" s="141"/>
      <c r="D826" s="158"/>
      <c r="E826" s="123"/>
      <c r="F826" s="97">
        <f t="shared" si="38"/>
        <v>0</v>
      </c>
      <c r="G826" s="161"/>
      <c r="H826" s="142"/>
      <c r="I826" s="130" t="e">
        <f>VLOOKUP(H826,Presupuesto!$B$11:$C$565,2,0)</f>
        <v>#N/A</v>
      </c>
      <c r="J826" s="98" t="str">
        <f t="shared" si="39"/>
        <v>Desarrollo del Sistema de Educación Superior</v>
      </c>
      <c r="K826" s="98" t="s">
        <v>412</v>
      </c>
    </row>
    <row r="827" spans="3:11">
      <c r="C827" s="141"/>
      <c r="D827" s="158"/>
      <c r="E827" s="123"/>
      <c r="F827" s="97">
        <f t="shared" si="38"/>
        <v>0</v>
      </c>
      <c r="G827" s="161"/>
      <c r="H827" s="142"/>
      <c r="I827" s="130" t="e">
        <f>VLOOKUP(H827,Presupuesto!$B$11:$C$565,2,0)</f>
        <v>#N/A</v>
      </c>
      <c r="J827" s="98" t="str">
        <f t="shared" si="39"/>
        <v>Desarrollo del Sistema de Educación Superior</v>
      </c>
      <c r="K827" s="98" t="s">
        <v>412</v>
      </c>
    </row>
    <row r="828" spans="3:11">
      <c r="C828" s="141"/>
      <c r="D828" s="158"/>
      <c r="E828" s="123"/>
      <c r="F828" s="97">
        <f t="shared" si="38"/>
        <v>0</v>
      </c>
      <c r="G828" s="161"/>
      <c r="H828" s="142"/>
      <c r="I828" s="130" t="e">
        <f>VLOOKUP(H828,Presupuesto!$B$11:$C$565,2,0)</f>
        <v>#N/A</v>
      </c>
      <c r="J828" s="98" t="str">
        <f t="shared" si="39"/>
        <v>Desarrollo del Sistema de Educación Superior</v>
      </c>
      <c r="K828" s="98" t="s">
        <v>412</v>
      </c>
    </row>
    <row r="829" spans="3:11">
      <c r="C829" s="141"/>
      <c r="D829" s="158"/>
      <c r="E829" s="123"/>
      <c r="F829" s="97">
        <f t="shared" si="38"/>
        <v>0</v>
      </c>
      <c r="G829" s="161"/>
      <c r="H829" s="142"/>
      <c r="I829" s="130" t="e">
        <f>VLOOKUP(H829,Presupuesto!$B$11:$C$565,2,0)</f>
        <v>#N/A</v>
      </c>
      <c r="J829" s="98" t="str">
        <f t="shared" si="39"/>
        <v>Desarrollo del Sistema de Educación Superior</v>
      </c>
      <c r="K829" s="98" t="s">
        <v>412</v>
      </c>
    </row>
    <row r="830" spans="3:11">
      <c r="C830" s="141"/>
      <c r="D830" s="158"/>
      <c r="E830" s="123"/>
      <c r="F830" s="97">
        <f t="shared" si="38"/>
        <v>0</v>
      </c>
      <c r="G830" s="161"/>
      <c r="H830" s="142"/>
      <c r="I830" s="130" t="e">
        <f>VLOOKUP(H830,Presupuesto!$B$11:$C$565,2,0)</f>
        <v>#N/A</v>
      </c>
      <c r="J830" s="98" t="str">
        <f t="shared" si="39"/>
        <v>Desarrollo del Sistema de Educación Superior</v>
      </c>
      <c r="K830" s="98" t="s">
        <v>412</v>
      </c>
    </row>
    <row r="831" spans="3:11">
      <c r="C831" s="141"/>
      <c r="D831" s="158"/>
      <c r="E831" s="123"/>
      <c r="F831" s="97">
        <f t="shared" si="38"/>
        <v>0</v>
      </c>
      <c r="G831" s="161"/>
      <c r="H831" s="142"/>
      <c r="I831" s="130" t="e">
        <f>VLOOKUP(H831,Presupuesto!$B$11:$C$565,2,0)</f>
        <v>#N/A</v>
      </c>
      <c r="J831" s="98" t="str">
        <f t="shared" si="39"/>
        <v>Desarrollo del Sistema de Educación Superior</v>
      </c>
      <c r="K831" s="98" t="s">
        <v>412</v>
      </c>
    </row>
    <row r="832" spans="3:11">
      <c r="C832" s="143"/>
      <c r="D832" s="151"/>
      <c r="E832" s="118"/>
      <c r="F832" s="97">
        <f t="shared" si="38"/>
        <v>0</v>
      </c>
      <c r="G832" s="161"/>
      <c r="H832" s="144"/>
      <c r="I832" s="130" t="e">
        <f>VLOOKUP(H832,Presupuesto!$B$11:$C$565,2,0)</f>
        <v>#N/A</v>
      </c>
      <c r="J832" s="98" t="str">
        <f t="shared" si="39"/>
        <v>Desarrollo del Sistema de Educación Superior</v>
      </c>
      <c r="K832" s="98" t="s">
        <v>412</v>
      </c>
    </row>
    <row r="833" spans="3:11">
      <c r="C833" s="143"/>
      <c r="D833" s="151"/>
      <c r="E833" s="118"/>
      <c r="F833" s="97">
        <f t="shared" si="38"/>
        <v>0</v>
      </c>
      <c r="G833" s="161"/>
      <c r="H833" s="144"/>
      <c r="I833" s="130" t="e">
        <f>VLOOKUP(H833,Presupuesto!$B$11:$C$565,2,0)</f>
        <v>#N/A</v>
      </c>
      <c r="J833" s="98" t="str">
        <f t="shared" si="39"/>
        <v>Desarrollo del Sistema de Educación Superior</v>
      </c>
      <c r="K833" s="98" t="s">
        <v>412</v>
      </c>
    </row>
    <row r="834" spans="3:11">
      <c r="C834" s="143"/>
      <c r="D834" s="151"/>
      <c r="E834" s="118"/>
      <c r="F834" s="97">
        <f t="shared" si="38"/>
        <v>0</v>
      </c>
      <c r="G834" s="161"/>
      <c r="H834" s="144"/>
      <c r="I834" s="130" t="e">
        <f>VLOOKUP(H834,Presupuesto!$B$11:$C$565,2,0)</f>
        <v>#N/A</v>
      </c>
      <c r="J834" s="98" t="str">
        <f t="shared" si="39"/>
        <v>Desarrollo del Sistema de Educación Superior</v>
      </c>
      <c r="K834" s="98" t="s">
        <v>412</v>
      </c>
    </row>
    <row r="835" spans="3:11">
      <c r="C835" s="143"/>
      <c r="D835" s="151"/>
      <c r="E835" s="118"/>
      <c r="F835" s="97">
        <f t="shared" si="38"/>
        <v>0</v>
      </c>
      <c r="G835" s="161"/>
      <c r="H835" s="144"/>
      <c r="I835" s="130" t="e">
        <f>VLOOKUP(H835,Presupuesto!$B$11:$C$565,2,0)</f>
        <v>#N/A</v>
      </c>
      <c r="J835" s="98" t="str">
        <f t="shared" si="39"/>
        <v>Desarrollo del Sistema de Educación Superior</v>
      </c>
      <c r="K835" s="98" t="s">
        <v>412</v>
      </c>
    </row>
    <row r="836" spans="3:11">
      <c r="C836" s="143"/>
      <c r="D836" s="151"/>
      <c r="E836" s="118"/>
      <c r="F836" s="97">
        <f t="shared" si="38"/>
        <v>0</v>
      </c>
      <c r="G836" s="161"/>
      <c r="H836" s="144"/>
      <c r="I836" s="130" t="e">
        <f>VLOOKUP(H836,Presupuesto!$B$11:$C$565,2,0)</f>
        <v>#N/A</v>
      </c>
      <c r="J836" s="98" t="str">
        <f t="shared" si="39"/>
        <v>Desarrollo del Sistema de Educación Superior</v>
      </c>
      <c r="K836" s="98" t="s">
        <v>412</v>
      </c>
    </row>
    <row r="837" spans="3:11">
      <c r="C837" s="143"/>
      <c r="D837" s="151"/>
      <c r="E837" s="118"/>
      <c r="F837" s="97">
        <f t="shared" si="38"/>
        <v>0</v>
      </c>
      <c r="G837" s="161"/>
      <c r="H837" s="144"/>
      <c r="I837" s="130" t="e">
        <f>VLOOKUP(H837,Presupuesto!$B$11:$C$565,2,0)</f>
        <v>#N/A</v>
      </c>
      <c r="J837" s="98" t="str">
        <f t="shared" si="39"/>
        <v>Desarrollo del Sistema de Educación Superior</v>
      </c>
      <c r="K837" s="98" t="s">
        <v>412</v>
      </c>
    </row>
    <row r="838" spans="3:11">
      <c r="C838" s="143"/>
      <c r="D838" s="151"/>
      <c r="E838" s="118"/>
      <c r="F838" s="97">
        <f t="shared" si="38"/>
        <v>0</v>
      </c>
      <c r="G838" s="161"/>
      <c r="H838" s="144"/>
      <c r="I838" s="130" t="e">
        <f>VLOOKUP(H838,Presupuesto!$B$11:$C$565,2,0)</f>
        <v>#N/A</v>
      </c>
      <c r="J838" s="98" t="str">
        <f t="shared" si="39"/>
        <v>Desarrollo del Sistema de Educación Superior</v>
      </c>
      <c r="K838" s="98" t="s">
        <v>412</v>
      </c>
    </row>
    <row r="839" spans="3:11">
      <c r="C839" s="143"/>
      <c r="D839" s="151"/>
      <c r="E839" s="118"/>
      <c r="F839" s="97">
        <f t="shared" si="38"/>
        <v>0</v>
      </c>
      <c r="G839" s="161"/>
      <c r="H839" s="144"/>
      <c r="I839" s="130" t="e">
        <f>VLOOKUP(H839,Presupuesto!$B$11:$C$565,2,0)</f>
        <v>#N/A</v>
      </c>
      <c r="J839" s="98" t="str">
        <f t="shared" si="39"/>
        <v>Desarrollo del Sistema de Educación Superior</v>
      </c>
      <c r="K839" s="98" t="s">
        <v>412</v>
      </c>
    </row>
    <row r="840" spans="3:11">
      <c r="C840" s="145"/>
      <c r="D840" s="151"/>
      <c r="E840" s="118"/>
      <c r="F840" s="97">
        <f t="shared" si="38"/>
        <v>0</v>
      </c>
      <c r="G840" s="161"/>
      <c r="H840" s="146"/>
      <c r="I840" s="130" t="e">
        <f>VLOOKUP(H840,Presupuesto!$B$11:$C$565,2,0)</f>
        <v>#N/A</v>
      </c>
      <c r="J840" s="98" t="str">
        <f t="shared" si="39"/>
        <v>Desarrollo del Sistema de Educación Superior</v>
      </c>
      <c r="K840" s="98" t="s">
        <v>403</v>
      </c>
    </row>
    <row r="841" spans="3:11">
      <c r="C841" s="145"/>
      <c r="D841" s="151"/>
      <c r="E841" s="118"/>
      <c r="F841" s="97">
        <f t="shared" si="38"/>
        <v>0</v>
      </c>
      <c r="G841" s="161"/>
      <c r="H841" s="146"/>
      <c r="I841" s="130" t="e">
        <f>VLOOKUP(H841,Presupuesto!$B$11:$C$565,2,0)</f>
        <v>#N/A</v>
      </c>
      <c r="J841" s="98" t="str">
        <f t="shared" si="39"/>
        <v>Desarrollo del Sistema de Educación Superior</v>
      </c>
      <c r="K841" s="98" t="s">
        <v>412</v>
      </c>
    </row>
    <row r="842" spans="3:11">
      <c r="C842" s="145"/>
      <c r="D842" s="151"/>
      <c r="E842" s="118"/>
      <c r="F842" s="97">
        <f t="shared" si="38"/>
        <v>0</v>
      </c>
      <c r="G842" s="161"/>
      <c r="H842" s="146"/>
      <c r="I842" s="130" t="e">
        <f>VLOOKUP(H842,Presupuesto!$B$11:$C$565,2,0)</f>
        <v>#N/A</v>
      </c>
      <c r="J842" s="98" t="str">
        <f t="shared" si="39"/>
        <v>Desarrollo del Sistema de Educación Superior</v>
      </c>
      <c r="K842" s="98" t="s">
        <v>412</v>
      </c>
    </row>
    <row r="843" spans="3:11">
      <c r="C843" s="145"/>
      <c r="D843" s="151"/>
      <c r="E843" s="118"/>
      <c r="F843" s="97">
        <f t="shared" si="38"/>
        <v>0</v>
      </c>
      <c r="G843" s="161"/>
      <c r="H843" s="146"/>
      <c r="I843" s="130" t="e">
        <f>VLOOKUP(H843,Presupuesto!$B$11:$C$565,2,0)</f>
        <v>#N/A</v>
      </c>
      <c r="J843" s="98" t="str">
        <f t="shared" si="39"/>
        <v>Desarrollo del Sistema de Educación Superior</v>
      </c>
      <c r="K843" s="98" t="s">
        <v>412</v>
      </c>
    </row>
    <row r="844" spans="3:11" ht="15.75" thickBot="1">
      <c r="C844" s="147"/>
      <c r="D844" s="159"/>
      <c r="E844" s="103"/>
      <c r="F844" s="105">
        <f t="shared" si="38"/>
        <v>0</v>
      </c>
      <c r="G844" s="162"/>
      <c r="H844" s="148"/>
      <c r="I844" s="132" t="e">
        <f>VLOOKUP(H844,Presupuesto!$B$11:$C$565,2,0)</f>
        <v>#N/A</v>
      </c>
      <c r="J844" s="106" t="str">
        <f t="shared" si="39"/>
        <v>Desarrollo del Sistema de Educación Superior</v>
      </c>
      <c r="K844" s="124" t="s">
        <v>394</v>
      </c>
    </row>
    <row r="846" spans="3:11" ht="15.75" thickBot="1">
      <c r="F846" s="90"/>
      <c r="G846" s="89"/>
      <c r="H846" s="90"/>
      <c r="I846" s="90"/>
    </row>
    <row r="847" spans="3:11" ht="15.75" thickBot="1">
      <c r="C847" s="157" t="s">
        <v>53</v>
      </c>
      <c r="D847" s="353">
        <f>SUM(F854:F888)</f>
        <v>0</v>
      </c>
      <c r="F847" s="70"/>
      <c r="G847" s="79"/>
      <c r="H847" s="70"/>
      <c r="I847" s="70"/>
    </row>
    <row r="848" spans="3:11">
      <c r="C848" s="70"/>
      <c r="D848" s="31"/>
      <c r="E848" s="93"/>
      <c r="F848" s="93"/>
      <c r="G848" s="93"/>
      <c r="H848" s="76"/>
      <c r="I848" s="76"/>
      <c r="J848" s="76"/>
      <c r="K848" s="112"/>
    </row>
    <row r="849" spans="3:11">
      <c r="C849" s="70"/>
      <c r="D849" s="31"/>
      <c r="E849" s="93"/>
      <c r="F849" s="93"/>
      <c r="G849" s="93"/>
      <c r="H849" s="76"/>
      <c r="I849" s="76"/>
      <c r="J849" s="76"/>
      <c r="K849" s="112"/>
    </row>
    <row r="850" spans="3:11" ht="15.75">
      <c r="C850" s="202" t="s">
        <v>392</v>
      </c>
      <c r="D850" s="351"/>
      <c r="E850" s="93"/>
      <c r="F850" s="93"/>
      <c r="G850" s="93"/>
      <c r="H850" s="76"/>
      <c r="I850" s="76"/>
      <c r="J850" s="76"/>
      <c r="K850" s="112"/>
    </row>
    <row r="851" spans="3:11" ht="18.75">
      <c r="C851" s="208"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#N/A</v>
      </c>
      <c r="D851" s="31"/>
      <c r="E851" s="93"/>
      <c r="F851" s="93"/>
      <c r="G851" s="93"/>
      <c r="H851" s="76"/>
      <c r="I851" s="76"/>
      <c r="J851" s="76"/>
      <c r="K851" s="112"/>
    </row>
    <row r="852" spans="3:11" ht="15.75" thickBot="1">
      <c r="F852" s="93"/>
      <c r="G852" s="76"/>
      <c r="H852" s="76"/>
      <c r="I852" s="76"/>
    </row>
    <row r="853" spans="3:11" ht="30.75" thickBot="1">
      <c r="C853" s="129" t="s">
        <v>44</v>
      </c>
      <c r="D853" s="129" t="s">
        <v>55</v>
      </c>
      <c r="E853" s="136" t="s">
        <v>57</v>
      </c>
      <c r="F853" s="135" t="s">
        <v>27</v>
      </c>
      <c r="G853" s="133" t="s">
        <v>131</v>
      </c>
      <c r="H853" s="136" t="s">
        <v>46</v>
      </c>
      <c r="I853" s="133" t="s">
        <v>132</v>
      </c>
      <c r="J853" s="133" t="s">
        <v>410</v>
      </c>
      <c r="K853" s="133" t="s">
        <v>411</v>
      </c>
    </row>
    <row r="854" spans="3:11">
      <c r="C854" s="218" t="s">
        <v>439</v>
      </c>
      <c r="D854" s="219"/>
      <c r="E854" s="217">
        <f>HLOOKUP(C854,$AH$2:$BU$3,2,0)</f>
        <v>620</v>
      </c>
      <c r="F854" s="97">
        <f t="shared" ref="F854:F888" si="40">D854*E854</f>
        <v>0</v>
      </c>
      <c r="G854" s="161"/>
      <c r="H854" s="142"/>
      <c r="I854" s="130" t="e">
        <f>VLOOKUP(H854,Presupuesto!$B$11:$C$565,2,0)</f>
        <v>#N/A</v>
      </c>
      <c r="J854" s="216" t="s">
        <v>1462</v>
      </c>
      <c r="K854" s="98" t="s">
        <v>394</v>
      </c>
    </row>
    <row r="855" spans="3:11">
      <c r="C855" s="141"/>
      <c r="D855" s="158"/>
      <c r="E855" s="123"/>
      <c r="F855" s="97">
        <f t="shared" si="40"/>
        <v>0</v>
      </c>
      <c r="G855" s="161"/>
      <c r="H855" s="142"/>
      <c r="I855" s="130" t="e">
        <f>VLOOKUP(H855,Presupuesto!$B$11:$C$565,2,0)</f>
        <v>#N/A</v>
      </c>
      <c r="J855" s="98" t="str">
        <f>$J$854</f>
        <v>Desarrollo del Sistema de Educación Superior</v>
      </c>
      <c r="K855" s="98" t="s">
        <v>412</v>
      </c>
    </row>
    <row r="856" spans="3:11">
      <c r="C856" s="141"/>
      <c r="D856" s="158"/>
      <c r="E856" s="123"/>
      <c r="F856" s="97">
        <f t="shared" si="40"/>
        <v>0</v>
      </c>
      <c r="G856" s="161"/>
      <c r="H856" s="142"/>
      <c r="I856" s="130" t="e">
        <f>VLOOKUP(H856,Presupuesto!$B$11:$C$565,2,0)</f>
        <v>#N/A</v>
      </c>
      <c r="J856" s="98" t="str">
        <f t="shared" ref="J856:J888" si="41">$J$854</f>
        <v>Desarrollo del Sistema de Educación Superior</v>
      </c>
      <c r="K856" s="98" t="s">
        <v>412</v>
      </c>
    </row>
    <row r="857" spans="3:11">
      <c r="C857" s="141"/>
      <c r="D857" s="158"/>
      <c r="E857" s="123"/>
      <c r="F857" s="97">
        <f t="shared" si="40"/>
        <v>0</v>
      </c>
      <c r="G857" s="161"/>
      <c r="H857" s="142"/>
      <c r="I857" s="130" t="e">
        <f>VLOOKUP(H857,Presupuesto!$B$11:$C$565,2,0)</f>
        <v>#N/A</v>
      </c>
      <c r="J857" s="98" t="str">
        <f t="shared" si="41"/>
        <v>Desarrollo del Sistema de Educación Superior</v>
      </c>
      <c r="K857" s="98" t="s">
        <v>412</v>
      </c>
    </row>
    <row r="858" spans="3:11">
      <c r="C858" s="141"/>
      <c r="D858" s="158"/>
      <c r="E858" s="123"/>
      <c r="F858" s="97">
        <f t="shared" si="40"/>
        <v>0</v>
      </c>
      <c r="G858" s="161"/>
      <c r="H858" s="142"/>
      <c r="I858" s="130" t="e">
        <f>VLOOKUP(H858,Presupuesto!$B$11:$C$565,2,0)</f>
        <v>#N/A</v>
      </c>
      <c r="J858" s="98" t="str">
        <f t="shared" si="41"/>
        <v>Desarrollo del Sistema de Educación Superior</v>
      </c>
      <c r="K858" s="98" t="s">
        <v>412</v>
      </c>
    </row>
    <row r="859" spans="3:11">
      <c r="C859" s="141"/>
      <c r="D859" s="158"/>
      <c r="E859" s="123"/>
      <c r="F859" s="97">
        <f t="shared" si="40"/>
        <v>0</v>
      </c>
      <c r="G859" s="161"/>
      <c r="H859" s="142"/>
      <c r="I859" s="130" t="e">
        <f>VLOOKUP(H859,Presupuesto!$B$11:$C$565,2,0)</f>
        <v>#N/A</v>
      </c>
      <c r="J859" s="98" t="str">
        <f t="shared" si="41"/>
        <v>Desarrollo del Sistema de Educación Superior</v>
      </c>
      <c r="K859" s="98" t="s">
        <v>401</v>
      </c>
    </row>
    <row r="860" spans="3:11">
      <c r="C860" s="141"/>
      <c r="D860" s="158"/>
      <c r="E860" s="123"/>
      <c r="F860" s="97">
        <f t="shared" si="40"/>
        <v>0</v>
      </c>
      <c r="G860" s="161"/>
      <c r="H860" s="142"/>
      <c r="I860" s="130" t="e">
        <f>VLOOKUP(H860,Presupuesto!$B$11:$C$565,2,0)</f>
        <v>#N/A</v>
      </c>
      <c r="J860" s="98" t="str">
        <f t="shared" si="41"/>
        <v>Desarrollo del Sistema de Educación Superior</v>
      </c>
      <c r="K860" s="98" t="s">
        <v>412</v>
      </c>
    </row>
    <row r="861" spans="3:11">
      <c r="C861" s="141"/>
      <c r="D861" s="158"/>
      <c r="E861" s="123"/>
      <c r="F861" s="97">
        <f t="shared" si="40"/>
        <v>0</v>
      </c>
      <c r="G861" s="161"/>
      <c r="H861" s="142"/>
      <c r="I861" s="130" t="e">
        <f>VLOOKUP(H861,Presupuesto!$B$11:$C$565,2,0)</f>
        <v>#N/A</v>
      </c>
      <c r="J861" s="98" t="str">
        <f t="shared" si="41"/>
        <v>Desarrollo del Sistema de Educación Superior</v>
      </c>
      <c r="K861" s="98" t="s">
        <v>412</v>
      </c>
    </row>
    <row r="862" spans="3:11">
      <c r="C862" s="141"/>
      <c r="D862" s="158"/>
      <c r="E862" s="123"/>
      <c r="F862" s="97">
        <f t="shared" si="40"/>
        <v>0</v>
      </c>
      <c r="G862" s="161"/>
      <c r="H862" s="142"/>
      <c r="I862" s="130" t="e">
        <f>VLOOKUP(H862,Presupuesto!$B$11:$C$565,2,0)</f>
        <v>#N/A</v>
      </c>
      <c r="J862" s="98" t="str">
        <f t="shared" si="41"/>
        <v>Desarrollo del Sistema de Educación Superior</v>
      </c>
      <c r="K862" s="98" t="s">
        <v>412</v>
      </c>
    </row>
    <row r="863" spans="3:11">
      <c r="C863" s="141"/>
      <c r="D863" s="158"/>
      <c r="E863" s="123"/>
      <c r="F863" s="97">
        <f t="shared" si="40"/>
        <v>0</v>
      </c>
      <c r="G863" s="161"/>
      <c r="H863" s="142"/>
      <c r="I863" s="130" t="e">
        <f>VLOOKUP(H863,Presupuesto!$B$11:$C$565,2,0)</f>
        <v>#N/A</v>
      </c>
      <c r="J863" s="98" t="str">
        <f t="shared" si="41"/>
        <v>Desarrollo del Sistema de Educación Superior</v>
      </c>
      <c r="K863" s="98" t="s">
        <v>412</v>
      </c>
    </row>
    <row r="864" spans="3:11">
      <c r="C864" s="141"/>
      <c r="D864" s="158"/>
      <c r="E864" s="123"/>
      <c r="F864" s="97">
        <f t="shared" si="40"/>
        <v>0</v>
      </c>
      <c r="G864" s="161"/>
      <c r="H864" s="142"/>
      <c r="I864" s="130" t="e">
        <f>VLOOKUP(H864,Presupuesto!$B$11:$C$565,2,0)</f>
        <v>#N/A</v>
      </c>
      <c r="J864" s="98" t="str">
        <f t="shared" si="41"/>
        <v>Desarrollo del Sistema de Educación Superior</v>
      </c>
      <c r="K864" s="98" t="s">
        <v>412</v>
      </c>
    </row>
    <row r="865" spans="3:11">
      <c r="C865" s="141"/>
      <c r="D865" s="158"/>
      <c r="E865" s="123"/>
      <c r="F865" s="97">
        <f t="shared" si="40"/>
        <v>0</v>
      </c>
      <c r="G865" s="161"/>
      <c r="H865" s="142"/>
      <c r="I865" s="130" t="e">
        <f>VLOOKUP(H865,Presupuesto!$B$11:$C$565,2,0)</f>
        <v>#N/A</v>
      </c>
      <c r="J865" s="98" t="str">
        <f t="shared" si="41"/>
        <v>Desarrollo del Sistema de Educación Superior</v>
      </c>
      <c r="K865" s="98" t="s">
        <v>412</v>
      </c>
    </row>
    <row r="866" spans="3:11">
      <c r="C866" s="141"/>
      <c r="D866" s="158"/>
      <c r="E866" s="123"/>
      <c r="F866" s="97">
        <f t="shared" si="40"/>
        <v>0</v>
      </c>
      <c r="G866" s="161"/>
      <c r="H866" s="142"/>
      <c r="I866" s="130" t="e">
        <f>VLOOKUP(H866,Presupuesto!$B$11:$C$565,2,0)</f>
        <v>#N/A</v>
      </c>
      <c r="J866" s="98" t="str">
        <f t="shared" si="41"/>
        <v>Desarrollo del Sistema de Educación Superior</v>
      </c>
      <c r="K866" s="98" t="s">
        <v>412</v>
      </c>
    </row>
    <row r="867" spans="3:11">
      <c r="C867" s="141"/>
      <c r="D867" s="158"/>
      <c r="E867" s="123"/>
      <c r="F867" s="97">
        <f t="shared" si="40"/>
        <v>0</v>
      </c>
      <c r="G867" s="161"/>
      <c r="H867" s="142"/>
      <c r="I867" s="130" t="e">
        <f>VLOOKUP(H867,Presupuesto!$B$11:$C$565,2,0)</f>
        <v>#N/A</v>
      </c>
      <c r="J867" s="98" t="str">
        <f t="shared" si="41"/>
        <v>Desarrollo del Sistema de Educación Superior</v>
      </c>
      <c r="K867" s="98" t="s">
        <v>412</v>
      </c>
    </row>
    <row r="868" spans="3:11">
      <c r="C868" s="141"/>
      <c r="D868" s="158"/>
      <c r="E868" s="123"/>
      <c r="F868" s="97">
        <f t="shared" si="40"/>
        <v>0</v>
      </c>
      <c r="G868" s="161"/>
      <c r="H868" s="142"/>
      <c r="I868" s="130" t="e">
        <f>VLOOKUP(H868,Presupuesto!$B$11:$C$565,2,0)</f>
        <v>#N/A</v>
      </c>
      <c r="J868" s="98" t="str">
        <f t="shared" si="41"/>
        <v>Desarrollo del Sistema de Educación Superior</v>
      </c>
      <c r="K868" s="98" t="s">
        <v>412</v>
      </c>
    </row>
    <row r="869" spans="3:11">
      <c r="C869" s="141"/>
      <c r="D869" s="158"/>
      <c r="E869" s="123"/>
      <c r="F869" s="97">
        <f t="shared" si="40"/>
        <v>0</v>
      </c>
      <c r="G869" s="161"/>
      <c r="H869" s="142"/>
      <c r="I869" s="130" t="e">
        <f>VLOOKUP(H869,Presupuesto!$B$11:$C$565,2,0)</f>
        <v>#N/A</v>
      </c>
      <c r="J869" s="98" t="str">
        <f t="shared" si="41"/>
        <v>Desarrollo del Sistema de Educación Superior</v>
      </c>
      <c r="K869" s="98" t="s">
        <v>412</v>
      </c>
    </row>
    <row r="870" spans="3:11">
      <c r="C870" s="141"/>
      <c r="D870" s="158"/>
      <c r="E870" s="123"/>
      <c r="F870" s="97">
        <f t="shared" si="40"/>
        <v>0</v>
      </c>
      <c r="G870" s="161"/>
      <c r="H870" s="142"/>
      <c r="I870" s="130" t="e">
        <f>VLOOKUP(H870,Presupuesto!$B$11:$C$565,2,0)</f>
        <v>#N/A</v>
      </c>
      <c r="J870" s="98" t="str">
        <f t="shared" si="41"/>
        <v>Desarrollo del Sistema de Educación Superior</v>
      </c>
      <c r="K870" s="98" t="s">
        <v>412</v>
      </c>
    </row>
    <row r="871" spans="3:11">
      <c r="C871" s="141"/>
      <c r="D871" s="158"/>
      <c r="E871" s="123"/>
      <c r="F871" s="97">
        <f t="shared" si="40"/>
        <v>0</v>
      </c>
      <c r="G871" s="161"/>
      <c r="H871" s="142"/>
      <c r="I871" s="130" t="e">
        <f>VLOOKUP(H871,Presupuesto!$B$11:$C$565,2,0)</f>
        <v>#N/A</v>
      </c>
      <c r="J871" s="98" t="str">
        <f t="shared" si="41"/>
        <v>Desarrollo del Sistema de Educación Superior</v>
      </c>
      <c r="K871" s="98" t="s">
        <v>412</v>
      </c>
    </row>
    <row r="872" spans="3:11">
      <c r="C872" s="141"/>
      <c r="D872" s="158"/>
      <c r="E872" s="123"/>
      <c r="F872" s="97">
        <f t="shared" si="40"/>
        <v>0</v>
      </c>
      <c r="G872" s="161"/>
      <c r="H872" s="142"/>
      <c r="I872" s="130" t="e">
        <f>VLOOKUP(H872,Presupuesto!$B$11:$C$565,2,0)</f>
        <v>#N/A</v>
      </c>
      <c r="J872" s="98" t="str">
        <f t="shared" si="41"/>
        <v>Desarrollo del Sistema de Educación Superior</v>
      </c>
      <c r="K872" s="98" t="s">
        <v>412</v>
      </c>
    </row>
    <row r="873" spans="3:11">
      <c r="C873" s="141"/>
      <c r="D873" s="158"/>
      <c r="E873" s="123"/>
      <c r="F873" s="97">
        <f t="shared" si="40"/>
        <v>0</v>
      </c>
      <c r="G873" s="161"/>
      <c r="H873" s="142"/>
      <c r="I873" s="130" t="e">
        <f>VLOOKUP(H873,Presupuesto!$B$11:$C$565,2,0)</f>
        <v>#N/A</v>
      </c>
      <c r="J873" s="98" t="str">
        <f t="shared" si="41"/>
        <v>Desarrollo del Sistema de Educación Superior</v>
      </c>
      <c r="K873" s="98" t="s">
        <v>412</v>
      </c>
    </row>
    <row r="874" spans="3:11">
      <c r="C874" s="141"/>
      <c r="D874" s="158"/>
      <c r="E874" s="123"/>
      <c r="F874" s="97">
        <f t="shared" si="40"/>
        <v>0</v>
      </c>
      <c r="G874" s="161"/>
      <c r="H874" s="142"/>
      <c r="I874" s="130" t="e">
        <f>VLOOKUP(H874,Presupuesto!$B$11:$C$565,2,0)</f>
        <v>#N/A</v>
      </c>
      <c r="J874" s="98" t="str">
        <f t="shared" si="41"/>
        <v>Desarrollo del Sistema de Educación Superior</v>
      </c>
      <c r="K874" s="98" t="s">
        <v>412</v>
      </c>
    </row>
    <row r="875" spans="3:11">
      <c r="C875" s="141"/>
      <c r="D875" s="158"/>
      <c r="E875" s="123"/>
      <c r="F875" s="97">
        <f t="shared" si="40"/>
        <v>0</v>
      </c>
      <c r="G875" s="161"/>
      <c r="H875" s="142"/>
      <c r="I875" s="130" t="e">
        <f>VLOOKUP(H875,Presupuesto!$B$11:$C$565,2,0)</f>
        <v>#N/A</v>
      </c>
      <c r="J875" s="98" t="str">
        <f t="shared" si="41"/>
        <v>Desarrollo del Sistema de Educación Superior</v>
      </c>
      <c r="K875" s="98" t="s">
        <v>412</v>
      </c>
    </row>
    <row r="876" spans="3:11">
      <c r="C876" s="143"/>
      <c r="D876" s="151"/>
      <c r="E876" s="118"/>
      <c r="F876" s="97">
        <f t="shared" si="40"/>
        <v>0</v>
      </c>
      <c r="G876" s="161"/>
      <c r="H876" s="144"/>
      <c r="I876" s="130" t="e">
        <f>VLOOKUP(H876,Presupuesto!$B$11:$C$565,2,0)</f>
        <v>#N/A</v>
      </c>
      <c r="J876" s="98" t="str">
        <f t="shared" si="41"/>
        <v>Desarrollo del Sistema de Educación Superior</v>
      </c>
      <c r="K876" s="98" t="s">
        <v>412</v>
      </c>
    </row>
    <row r="877" spans="3:11">
      <c r="C877" s="143"/>
      <c r="D877" s="151"/>
      <c r="E877" s="118"/>
      <c r="F877" s="97">
        <f t="shared" si="40"/>
        <v>0</v>
      </c>
      <c r="G877" s="161"/>
      <c r="H877" s="144"/>
      <c r="I877" s="130" t="e">
        <f>VLOOKUP(H877,Presupuesto!$B$11:$C$565,2,0)</f>
        <v>#N/A</v>
      </c>
      <c r="J877" s="98" t="str">
        <f t="shared" si="41"/>
        <v>Desarrollo del Sistema de Educación Superior</v>
      </c>
      <c r="K877" s="98" t="s">
        <v>412</v>
      </c>
    </row>
    <row r="878" spans="3:11">
      <c r="C878" s="143"/>
      <c r="D878" s="151"/>
      <c r="E878" s="118"/>
      <c r="F878" s="97">
        <f t="shared" si="40"/>
        <v>0</v>
      </c>
      <c r="G878" s="161"/>
      <c r="H878" s="144"/>
      <c r="I878" s="130" t="e">
        <f>VLOOKUP(H878,Presupuesto!$B$11:$C$565,2,0)</f>
        <v>#N/A</v>
      </c>
      <c r="J878" s="98" t="str">
        <f t="shared" si="41"/>
        <v>Desarrollo del Sistema de Educación Superior</v>
      </c>
      <c r="K878" s="98" t="s">
        <v>412</v>
      </c>
    </row>
    <row r="879" spans="3:11">
      <c r="C879" s="143"/>
      <c r="D879" s="151"/>
      <c r="E879" s="118"/>
      <c r="F879" s="97">
        <f t="shared" si="40"/>
        <v>0</v>
      </c>
      <c r="G879" s="161"/>
      <c r="H879" s="144"/>
      <c r="I879" s="130" t="e">
        <f>VLOOKUP(H879,Presupuesto!$B$11:$C$565,2,0)</f>
        <v>#N/A</v>
      </c>
      <c r="J879" s="98" t="str">
        <f t="shared" si="41"/>
        <v>Desarrollo del Sistema de Educación Superior</v>
      </c>
      <c r="K879" s="98" t="s">
        <v>412</v>
      </c>
    </row>
    <row r="880" spans="3:11">
      <c r="C880" s="143"/>
      <c r="D880" s="151"/>
      <c r="E880" s="118"/>
      <c r="F880" s="97">
        <f t="shared" si="40"/>
        <v>0</v>
      </c>
      <c r="G880" s="161"/>
      <c r="H880" s="144"/>
      <c r="I880" s="130" t="e">
        <f>VLOOKUP(H880,Presupuesto!$B$11:$C$565,2,0)</f>
        <v>#N/A</v>
      </c>
      <c r="J880" s="98" t="str">
        <f t="shared" si="41"/>
        <v>Desarrollo del Sistema de Educación Superior</v>
      </c>
      <c r="K880" s="98" t="s">
        <v>412</v>
      </c>
    </row>
    <row r="881" spans="3:11">
      <c r="C881" s="143"/>
      <c r="D881" s="151"/>
      <c r="E881" s="118"/>
      <c r="F881" s="97">
        <f t="shared" si="40"/>
        <v>0</v>
      </c>
      <c r="G881" s="161"/>
      <c r="H881" s="144"/>
      <c r="I881" s="130" t="e">
        <f>VLOOKUP(H881,Presupuesto!$B$11:$C$565,2,0)</f>
        <v>#N/A</v>
      </c>
      <c r="J881" s="98" t="str">
        <f t="shared" si="41"/>
        <v>Desarrollo del Sistema de Educación Superior</v>
      </c>
      <c r="K881" s="98" t="s">
        <v>412</v>
      </c>
    </row>
    <row r="882" spans="3:11">
      <c r="C882" s="143"/>
      <c r="D882" s="151"/>
      <c r="E882" s="118"/>
      <c r="F882" s="97">
        <f t="shared" si="40"/>
        <v>0</v>
      </c>
      <c r="G882" s="161"/>
      <c r="H882" s="144"/>
      <c r="I882" s="130" t="e">
        <f>VLOOKUP(H882,Presupuesto!$B$11:$C$565,2,0)</f>
        <v>#N/A</v>
      </c>
      <c r="J882" s="98" t="str">
        <f t="shared" si="41"/>
        <v>Desarrollo del Sistema de Educación Superior</v>
      </c>
      <c r="K882" s="98" t="s">
        <v>412</v>
      </c>
    </row>
    <row r="883" spans="3:11">
      <c r="C883" s="143"/>
      <c r="D883" s="151"/>
      <c r="E883" s="118"/>
      <c r="F883" s="97">
        <f t="shared" si="40"/>
        <v>0</v>
      </c>
      <c r="G883" s="161"/>
      <c r="H883" s="144"/>
      <c r="I883" s="130" t="e">
        <f>VLOOKUP(H883,Presupuesto!$B$11:$C$565,2,0)</f>
        <v>#N/A</v>
      </c>
      <c r="J883" s="98" t="str">
        <f t="shared" si="41"/>
        <v>Desarrollo del Sistema de Educación Superior</v>
      </c>
      <c r="K883" s="98" t="s">
        <v>412</v>
      </c>
    </row>
    <row r="884" spans="3:11">
      <c r="C884" s="145"/>
      <c r="D884" s="151"/>
      <c r="E884" s="118"/>
      <c r="F884" s="97">
        <f t="shared" si="40"/>
        <v>0</v>
      </c>
      <c r="G884" s="161"/>
      <c r="H884" s="146"/>
      <c r="I884" s="130" t="e">
        <f>VLOOKUP(H884,Presupuesto!$B$11:$C$565,2,0)</f>
        <v>#N/A</v>
      </c>
      <c r="J884" s="98" t="str">
        <f t="shared" si="41"/>
        <v>Desarrollo del Sistema de Educación Superior</v>
      </c>
      <c r="K884" s="98" t="s">
        <v>403</v>
      </c>
    </row>
    <row r="885" spans="3:11">
      <c r="C885" s="145"/>
      <c r="D885" s="151"/>
      <c r="E885" s="118"/>
      <c r="F885" s="97">
        <f t="shared" si="40"/>
        <v>0</v>
      </c>
      <c r="G885" s="161"/>
      <c r="H885" s="146"/>
      <c r="I885" s="130" t="e">
        <f>VLOOKUP(H885,Presupuesto!$B$11:$C$565,2,0)</f>
        <v>#N/A</v>
      </c>
      <c r="J885" s="98" t="str">
        <f t="shared" si="41"/>
        <v>Desarrollo del Sistema de Educación Superior</v>
      </c>
      <c r="K885" s="98" t="s">
        <v>412</v>
      </c>
    </row>
    <row r="886" spans="3:11">
      <c r="C886" s="145"/>
      <c r="D886" s="151"/>
      <c r="E886" s="118"/>
      <c r="F886" s="97">
        <f t="shared" si="40"/>
        <v>0</v>
      </c>
      <c r="G886" s="161"/>
      <c r="H886" s="146"/>
      <c r="I886" s="130" t="e">
        <f>VLOOKUP(H886,Presupuesto!$B$11:$C$565,2,0)</f>
        <v>#N/A</v>
      </c>
      <c r="J886" s="98" t="str">
        <f t="shared" si="41"/>
        <v>Desarrollo del Sistema de Educación Superior</v>
      </c>
      <c r="K886" s="98" t="s">
        <v>412</v>
      </c>
    </row>
    <row r="887" spans="3:11">
      <c r="C887" s="145"/>
      <c r="D887" s="151"/>
      <c r="E887" s="118"/>
      <c r="F887" s="97">
        <f t="shared" si="40"/>
        <v>0</v>
      </c>
      <c r="G887" s="161"/>
      <c r="H887" s="146"/>
      <c r="I887" s="130" t="e">
        <f>VLOOKUP(H887,Presupuesto!$B$11:$C$565,2,0)</f>
        <v>#N/A</v>
      </c>
      <c r="J887" s="98" t="str">
        <f t="shared" si="41"/>
        <v>Desarrollo del Sistema de Educación Superior</v>
      </c>
      <c r="K887" s="98" t="s">
        <v>412</v>
      </c>
    </row>
    <row r="888" spans="3:11" ht="15.75" thickBot="1">
      <c r="C888" s="147"/>
      <c r="D888" s="159"/>
      <c r="E888" s="103"/>
      <c r="F888" s="105">
        <f t="shared" si="40"/>
        <v>0</v>
      </c>
      <c r="G888" s="162"/>
      <c r="H888" s="148"/>
      <c r="I888" s="132" t="e">
        <f>VLOOKUP(H888,Presupuesto!$B$11:$C$565,2,0)</f>
        <v>#N/A</v>
      </c>
      <c r="J888" s="106" t="str">
        <f t="shared" si="41"/>
        <v>Desarrollo del Sistema de Educación Superior</v>
      </c>
      <c r="K888" s="124"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1449</v>
      </c>
      <c r="K2" s="122" t="s">
        <v>1364</v>
      </c>
      <c r="L2" s="122" t="s">
        <v>1365</v>
      </c>
      <c r="M2" s="122" t="s">
        <v>1366</v>
      </c>
      <c r="N2" s="122" t="s">
        <v>1367</v>
      </c>
      <c r="O2" s="122" t="s">
        <v>1368</v>
      </c>
      <c r="P2" s="122" t="s">
        <v>1462</v>
      </c>
      <c r="Q2" s="122" t="s">
        <v>1504</v>
      </c>
      <c r="R2" s="440" t="str">
        <f>+Presupuesto!D11</f>
        <v>Recurrente</v>
      </c>
      <c r="S2" s="440"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35" t="s">
        <v>420</v>
      </c>
      <c r="AI2" s="435" t="s">
        <v>421</v>
      </c>
      <c r="AJ2" s="435" t="s">
        <v>422</v>
      </c>
      <c r="AK2" s="435" t="s">
        <v>423</v>
      </c>
      <c r="AL2" s="435" t="s">
        <v>424</v>
      </c>
      <c r="AM2" s="435" t="s">
        <v>427</v>
      </c>
      <c r="AN2" s="435" t="s">
        <v>425</v>
      </c>
      <c r="AO2" s="435" t="s">
        <v>426</v>
      </c>
      <c r="AP2" s="435" t="s">
        <v>428</v>
      </c>
      <c r="AQ2" s="435" t="s">
        <v>429</v>
      </c>
      <c r="AR2" s="435" t="s">
        <v>430</v>
      </c>
      <c r="AS2" s="435" t="s">
        <v>431</v>
      </c>
      <c r="AT2" s="435" t="s">
        <v>432</v>
      </c>
      <c r="AU2" s="435" t="s">
        <v>433</v>
      </c>
      <c r="AV2" s="435" t="s">
        <v>434</v>
      </c>
      <c r="AW2" s="435" t="s">
        <v>435</v>
      </c>
      <c r="AX2" s="435" t="s">
        <v>436</v>
      </c>
      <c r="AY2" s="435" t="s">
        <v>437</v>
      </c>
      <c r="AZ2" s="435" t="s">
        <v>438</v>
      </c>
      <c r="BA2" s="435" t="s">
        <v>439</v>
      </c>
      <c r="BB2" s="435" t="s">
        <v>440</v>
      </c>
      <c r="BC2" s="435" t="s">
        <v>441</v>
      </c>
      <c r="BD2" s="435" t="s">
        <v>442</v>
      </c>
      <c r="BE2" s="435" t="s">
        <v>443</v>
      </c>
      <c r="BF2" s="435" t="s">
        <v>444</v>
      </c>
      <c r="BG2" s="435" t="s">
        <v>445</v>
      </c>
      <c r="BH2" s="435" t="s">
        <v>446</v>
      </c>
      <c r="BI2" s="435" t="s">
        <v>447</v>
      </c>
      <c r="BJ2" s="435" t="s">
        <v>448</v>
      </c>
      <c r="BK2" s="435" t="s">
        <v>449</v>
      </c>
      <c r="BL2" s="435" t="s">
        <v>450</v>
      </c>
      <c r="BM2" s="435" t="s">
        <v>451</v>
      </c>
      <c r="BN2" s="435" t="s">
        <v>452</v>
      </c>
      <c r="BO2" s="435" t="s">
        <v>453</v>
      </c>
      <c r="BP2" s="435" t="s">
        <v>454</v>
      </c>
      <c r="BQ2" s="435" t="s">
        <v>455</v>
      </c>
      <c r="BR2" s="435" t="s">
        <v>456</v>
      </c>
      <c r="BS2" s="435" t="s">
        <v>457</v>
      </c>
      <c r="BT2" s="435" t="s">
        <v>458</v>
      </c>
      <c r="BU2" s="435" t="s">
        <v>459</v>
      </c>
    </row>
    <row r="3" spans="1:555" hidden="1">
      <c r="AH3" s="436">
        <v>2500</v>
      </c>
      <c r="AI3" s="436">
        <v>1900</v>
      </c>
      <c r="AJ3" s="436">
        <v>1650</v>
      </c>
      <c r="AK3" s="436">
        <v>1580</v>
      </c>
      <c r="AL3" s="436">
        <v>2250</v>
      </c>
      <c r="AM3" s="436">
        <v>1650</v>
      </c>
      <c r="AN3" s="436">
        <v>1400</v>
      </c>
      <c r="AO3" s="437">
        <v>1340</v>
      </c>
      <c r="AP3" s="437">
        <v>2000</v>
      </c>
      <c r="AQ3" s="437">
        <v>1400</v>
      </c>
      <c r="AR3" s="437">
        <v>1150</v>
      </c>
      <c r="AS3" s="437">
        <v>1100</v>
      </c>
      <c r="AT3" s="437">
        <v>1750</v>
      </c>
      <c r="AU3" s="437">
        <v>1150</v>
      </c>
      <c r="AV3" s="437">
        <v>900</v>
      </c>
      <c r="AW3" s="437">
        <v>860</v>
      </c>
      <c r="AX3" s="437">
        <v>1200</v>
      </c>
      <c r="AY3" s="438">
        <v>900</v>
      </c>
      <c r="AZ3" s="438">
        <v>650</v>
      </c>
      <c r="BA3" s="438">
        <v>620</v>
      </c>
      <c r="BB3" s="436">
        <f>+'Cuadro Resumen'!C213</f>
        <v>5605.2314999999999</v>
      </c>
      <c r="BC3" s="436">
        <f>+'Cuadro Resumen'!D213</f>
        <v>5165.6055000000006</v>
      </c>
      <c r="BD3" s="436">
        <f>+'Cuadro Resumen'!E213</f>
        <v>6594.39</v>
      </c>
      <c r="BE3" s="436">
        <f>+'Cuadro Resumen'!F213</f>
        <v>6154.7640000000001</v>
      </c>
      <c r="BF3" s="436">
        <f>+'Cuadro Resumen'!C214</f>
        <v>4945.7925000000005</v>
      </c>
      <c r="BG3" s="436">
        <f>+'Cuadro Resumen'!D214</f>
        <v>4506.1665000000003</v>
      </c>
      <c r="BH3" s="436">
        <f>+'Cuadro Resumen'!E214</f>
        <v>5934.951</v>
      </c>
      <c r="BI3" s="436">
        <f>+'Cuadro Resumen'!F214</f>
        <v>5495.3249999999998</v>
      </c>
      <c r="BJ3" s="437">
        <f>+'Cuadro Resumen'!C215</f>
        <v>4286.3535000000002</v>
      </c>
      <c r="BK3" s="437">
        <f>+'Cuadro Resumen'!D215</f>
        <v>3956.634</v>
      </c>
      <c r="BL3" s="437">
        <f>+'Cuadro Resumen'!E215</f>
        <v>5275.5120000000006</v>
      </c>
      <c r="BM3" s="437">
        <f>+'Cuadro Resumen'!F215</f>
        <v>4835.8860000000004</v>
      </c>
      <c r="BN3" s="437">
        <f>+'Cuadro Resumen'!C216</f>
        <v>3626.9145000000003</v>
      </c>
      <c r="BO3" s="437">
        <f>+'Cuadro Resumen'!D216</f>
        <v>3297.1950000000002</v>
      </c>
      <c r="BP3" s="437">
        <f>+'Cuadro Resumen'!E216</f>
        <v>4616.0730000000003</v>
      </c>
      <c r="BQ3" s="437">
        <f>+'Cuadro Resumen'!F216</f>
        <v>4286.3535000000002</v>
      </c>
      <c r="BR3" s="437">
        <f>+'Cuadro Resumen'!C217</f>
        <v>3187.2885000000001</v>
      </c>
      <c r="BS3" s="437">
        <f>+'Cuadro Resumen'!D217</f>
        <v>2967.4755</v>
      </c>
      <c r="BT3" s="437">
        <f>+'Cuadro Resumen'!E217</f>
        <v>4066.5405000000001</v>
      </c>
      <c r="BU3" s="437">
        <f>+'Cuadro Resumen'!F217</f>
        <v>3736.8210000000004</v>
      </c>
    </row>
    <row r="4" spans="1:555" ht="15.75" thickBot="1"/>
    <row r="5" spans="1:555" ht="27" thickBot="1">
      <c r="C5" s="87" t="s">
        <v>388</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53">
        <f>SUM(F17:F38)</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51"/>
      <c r="E13" s="93"/>
      <c r="F13" s="93"/>
      <c r="G13" s="93"/>
      <c r="H13" s="76"/>
      <c r="I13" s="76"/>
      <c r="J13" s="76"/>
      <c r="K13" s="112"/>
    </row>
    <row r="14" spans="1:555" ht="18.75">
      <c r="B14" s="93"/>
      <c r="C14" s="208"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465</v>
      </c>
    </row>
    <row r="17" spans="3:12">
      <c r="C17" s="141"/>
      <c r="D17" s="158"/>
      <c r="E17" s="115"/>
      <c r="F17" s="97">
        <f t="shared" ref="F17:F38" si="0">D17*E17</f>
        <v>0</v>
      </c>
      <c r="G17" s="161"/>
      <c r="H17" s="142" t="s">
        <v>1067</v>
      </c>
      <c r="I17" s="130" t="str">
        <f>VLOOKUP(H17,Presupuesto!$B$11:$C$565,2,0)</f>
        <v>BECAS</v>
      </c>
      <c r="J17" s="216" t="s">
        <v>1449</v>
      </c>
      <c r="K17" s="98" t="s">
        <v>394</v>
      </c>
      <c r="L17" s="98"/>
    </row>
    <row r="18" spans="3:12">
      <c r="C18" s="141"/>
      <c r="D18" s="158"/>
      <c r="E18" s="123"/>
      <c r="F18" s="97">
        <f t="shared" si="0"/>
        <v>0</v>
      </c>
      <c r="G18" s="161"/>
      <c r="H18" s="142" t="s">
        <v>1069</v>
      </c>
      <c r="I18" s="130" t="str">
        <f>VLOOKUP(H18,Presupuesto!$B$11:$C$565,2,0)</f>
        <v>BECAS ESTUDIANTES DE PREGRADO (PLAN REFORMA)</v>
      </c>
      <c r="J18" s="98" t="str">
        <f>$J$17</f>
        <v>Posgrado</v>
      </c>
      <c r="K18" s="98" t="s">
        <v>412</v>
      </c>
      <c r="L18" s="98"/>
    </row>
    <row r="19" spans="3:12">
      <c r="C19" s="141"/>
      <c r="D19" s="158"/>
      <c r="E19" s="123"/>
      <c r="F19" s="97">
        <f t="shared" si="0"/>
        <v>0</v>
      </c>
      <c r="G19" s="161"/>
      <c r="H19" s="142" t="s">
        <v>1071</v>
      </c>
      <c r="I19" s="130" t="str">
        <f>VLOOKUP(H19,Presupuesto!$B$11:$C$565,2,0)</f>
        <v>BECAS CONVENIO MINISTERIO SALUD -IHSS-UNAH</v>
      </c>
      <c r="J19" s="98" t="str">
        <f t="shared" ref="J19:J37" si="1">$J$17</f>
        <v>Posgrado</v>
      </c>
      <c r="K19" s="98" t="s">
        <v>412</v>
      </c>
      <c r="L19" s="98"/>
    </row>
    <row r="20" spans="3:12">
      <c r="C20" s="141"/>
      <c r="D20" s="158"/>
      <c r="E20" s="123"/>
      <c r="F20" s="97">
        <f t="shared" si="0"/>
        <v>0</v>
      </c>
      <c r="G20" s="161"/>
      <c r="H20" s="142" t="s">
        <v>1073</v>
      </c>
      <c r="I20" s="130" t="str">
        <f>VLOOKUP(H20,Presupuesto!$B$11:$C$565,2,0)</f>
        <v>BECAS DE ACTUALIZACION Y CAPACITACION DOCENTE</v>
      </c>
      <c r="J20" s="98" t="str">
        <f t="shared" si="1"/>
        <v>Posgrado</v>
      </c>
      <c r="K20" s="98" t="s">
        <v>412</v>
      </c>
      <c r="L20" s="98"/>
    </row>
    <row r="21" spans="3:12">
      <c r="C21" s="141"/>
      <c r="D21" s="158"/>
      <c r="E21" s="123"/>
      <c r="F21" s="97">
        <f t="shared" si="0"/>
        <v>0</v>
      </c>
      <c r="G21" s="161"/>
      <c r="H21" s="142" t="s">
        <v>1075</v>
      </c>
      <c r="I21" s="130" t="str">
        <f>VLOOKUP(H21,Presupuesto!$B$11:$C$565,2,0)</f>
        <v>BECAS EXCELENCIA ACADEMICA</v>
      </c>
      <c r="J21" s="98" t="str">
        <f t="shared" si="1"/>
        <v>Posgrado</v>
      </c>
      <c r="K21" s="98" t="s">
        <v>412</v>
      </c>
      <c r="L21" s="98"/>
    </row>
    <row r="22" spans="3:12">
      <c r="C22" s="141"/>
      <c r="D22" s="158"/>
      <c r="E22" s="123"/>
      <c r="F22" s="97">
        <f t="shared" si="0"/>
        <v>0</v>
      </c>
      <c r="G22" s="161"/>
      <c r="H22" s="142" t="s">
        <v>1077</v>
      </c>
      <c r="I22" s="130" t="str">
        <f>VLOOKUP(H22,Presupuesto!$B$11:$C$565,2,0)</f>
        <v>BECAS PARA HIJOS DE LOS TRABAJADORES</v>
      </c>
      <c r="J22" s="98" t="str">
        <f t="shared" si="1"/>
        <v>Posgrado</v>
      </c>
      <c r="K22" s="98" t="s">
        <v>401</v>
      </c>
      <c r="L22" s="98"/>
    </row>
    <row r="23" spans="3:12">
      <c r="C23" s="141"/>
      <c r="D23" s="158"/>
      <c r="E23" s="123"/>
      <c r="F23" s="97">
        <f t="shared" si="0"/>
        <v>0</v>
      </c>
      <c r="G23" s="161"/>
      <c r="H23" s="142" t="s">
        <v>1079</v>
      </c>
      <c r="I23" s="130" t="str">
        <f>VLOOKUP(H23,Presupuesto!$B$11:$C$565,2,0)</f>
        <v>BECAS POST GRADO ECONOMIA</v>
      </c>
      <c r="J23" s="98" t="str">
        <f t="shared" si="1"/>
        <v>Posgrado</v>
      </c>
      <c r="K23" s="98" t="s">
        <v>412</v>
      </c>
      <c r="L23" s="98"/>
    </row>
    <row r="24" spans="3:12">
      <c r="C24" s="141"/>
      <c r="D24" s="158"/>
      <c r="E24" s="123"/>
      <c r="F24" s="97">
        <f t="shared" si="0"/>
        <v>0</v>
      </c>
      <c r="G24" s="161"/>
      <c r="H24" s="142" t="s">
        <v>1081</v>
      </c>
      <c r="I24" s="130" t="str">
        <f>VLOOKUP(H24,Presupuesto!$B$11:$C$565,2,0)</f>
        <v>BECAS POST-GRADO DE TRABAJO SOCIAL</v>
      </c>
      <c r="J24" s="98" t="str">
        <f t="shared" si="1"/>
        <v>Posgrado</v>
      </c>
      <c r="K24" s="98" t="s">
        <v>412</v>
      </c>
      <c r="L24" s="98"/>
    </row>
    <row r="25" spans="3:12">
      <c r="C25" s="141"/>
      <c r="D25" s="158"/>
      <c r="E25" s="123"/>
      <c r="F25" s="97">
        <f t="shared" si="0"/>
        <v>0</v>
      </c>
      <c r="G25" s="161"/>
      <c r="H25" s="142" t="s">
        <v>1083</v>
      </c>
      <c r="I25" s="130" t="str">
        <f>VLOOKUP(H25,Presupuesto!$B$11:$C$565,2,0)</f>
        <v>BECAS PROFESIONALIZANTES DOCENTE (PLAN DE REFORMA)</v>
      </c>
      <c r="J25" s="98" t="str">
        <f t="shared" si="1"/>
        <v>Posgrado</v>
      </c>
      <c r="K25" s="98" t="s">
        <v>412</v>
      </c>
      <c r="L25" s="98"/>
    </row>
    <row r="26" spans="3:12">
      <c r="C26" s="141"/>
      <c r="D26" s="158"/>
      <c r="E26" s="123"/>
      <c r="F26" s="97">
        <f t="shared" si="0"/>
        <v>0</v>
      </c>
      <c r="G26" s="161"/>
      <c r="H26" s="142" t="s">
        <v>1085</v>
      </c>
      <c r="I26" s="130" t="str">
        <f>VLOOKUP(H26,Presupuesto!$B$11:$C$565,2,0)</f>
        <v>PRESTAMOS A ESTUDIANTES</v>
      </c>
      <c r="J26" s="98" t="str">
        <f t="shared" si="1"/>
        <v>Posgrado</v>
      </c>
      <c r="K26" s="98" t="s">
        <v>412</v>
      </c>
      <c r="L26" s="98"/>
    </row>
    <row r="27" spans="3:12">
      <c r="C27" s="141"/>
      <c r="D27" s="158"/>
      <c r="E27" s="123"/>
      <c r="F27" s="97">
        <f t="shared" si="0"/>
        <v>0</v>
      </c>
      <c r="G27" s="161"/>
      <c r="H27" s="142" t="s">
        <v>1087</v>
      </c>
      <c r="I27" s="130" t="str">
        <f>VLOOKUP(H27,Presupuesto!$B$11:$C$565,2,0)</f>
        <v>BECAS TALLERES EMPLEADOS A ESTUDIANTES</v>
      </c>
      <c r="J27" s="98" t="str">
        <f t="shared" si="1"/>
        <v>Posgrado</v>
      </c>
      <c r="K27" s="98" t="s">
        <v>412</v>
      </c>
      <c r="L27" s="98"/>
    </row>
    <row r="28" spans="3:12">
      <c r="C28" s="141"/>
      <c r="D28" s="158"/>
      <c r="E28" s="123"/>
      <c r="F28" s="97">
        <f t="shared" si="0"/>
        <v>0</v>
      </c>
      <c r="G28" s="161"/>
      <c r="H28" s="142" t="s">
        <v>1089</v>
      </c>
      <c r="I28" s="130" t="str">
        <f>VLOOKUP(H28,Presupuesto!$B$11:$C$565,2,0)</f>
        <v>BECAS EXTERNAS DE INVESTIGACION</v>
      </c>
      <c r="J28" s="98" t="str">
        <f t="shared" si="1"/>
        <v>Posgrado</v>
      </c>
      <c r="K28" s="98" t="s">
        <v>412</v>
      </c>
      <c r="L28" s="98"/>
    </row>
    <row r="29" spans="3:12">
      <c r="C29" s="141"/>
      <c r="D29" s="158"/>
      <c r="E29" s="123"/>
      <c r="F29" s="97">
        <f t="shared" si="0"/>
        <v>0</v>
      </c>
      <c r="G29" s="161"/>
      <c r="H29" s="142" t="s">
        <v>1091</v>
      </c>
      <c r="I29" s="130" t="str">
        <f>VLOOKUP(H29,Presupuesto!$B$11:$C$565,2,0)</f>
        <v>BECAS SUSTANTIVAS DE INVESTIGACIÓN</v>
      </c>
      <c r="J29" s="98" t="str">
        <f t="shared" si="1"/>
        <v>Posgrado</v>
      </c>
      <c r="K29" s="98" t="s">
        <v>412</v>
      </c>
      <c r="L29" s="98"/>
    </row>
    <row r="30" spans="3:12">
      <c r="C30" s="141"/>
      <c r="D30" s="158"/>
      <c r="E30" s="123"/>
      <c r="F30" s="97">
        <f t="shared" si="0"/>
        <v>0</v>
      </c>
      <c r="G30" s="161"/>
      <c r="H30" s="142" t="s">
        <v>1093</v>
      </c>
      <c r="I30" s="130" t="str">
        <f>VLOOKUP(H30,Presupuesto!$B$11:$C$565,2,0)</f>
        <v>BECAS DE INVEST, PARA ESTUD. DE PREGRADO</v>
      </c>
      <c r="J30" s="98" t="str">
        <f t="shared" si="1"/>
        <v>Posgrado</v>
      </c>
      <c r="K30" s="98" t="s">
        <v>412</v>
      </c>
      <c r="L30" s="98"/>
    </row>
    <row r="31" spans="3:12">
      <c r="C31" s="141"/>
      <c r="D31" s="158"/>
      <c r="E31" s="123"/>
      <c r="F31" s="97">
        <f t="shared" si="0"/>
        <v>0</v>
      </c>
      <c r="G31" s="161"/>
      <c r="H31" s="142" t="s">
        <v>1095</v>
      </c>
      <c r="I31" s="130" t="str">
        <f>VLOOKUP(H31,Presupuesto!$B$11:$C$565,2,0)</f>
        <v>BECAS DE INVEST. PARA DOC.DE POST-GRADO</v>
      </c>
      <c r="J31" s="98" t="str">
        <f t="shared" si="1"/>
        <v>Posgrado</v>
      </c>
      <c r="K31" s="98" t="s">
        <v>412</v>
      </c>
      <c r="L31" s="98"/>
    </row>
    <row r="32" spans="3:12">
      <c r="C32" s="141"/>
      <c r="D32" s="158"/>
      <c r="E32" s="123"/>
      <c r="F32" s="97">
        <f t="shared" si="0"/>
        <v>0</v>
      </c>
      <c r="G32" s="161"/>
      <c r="H32" s="142" t="s">
        <v>1097</v>
      </c>
      <c r="I32" s="130" t="str">
        <f>VLOOKUP(H32,Presupuesto!$B$11:$C$565,2,0)</f>
        <v>BECAS BÁSICAS DE INVESTIGACIÓN</v>
      </c>
      <c r="J32" s="98" t="str">
        <f t="shared" si="1"/>
        <v>Posgrado</v>
      </c>
      <c r="K32" s="98" t="s">
        <v>412</v>
      </c>
      <c r="L32" s="98"/>
    </row>
    <row r="33" spans="3:12">
      <c r="C33" s="141"/>
      <c r="D33" s="158"/>
      <c r="E33" s="123"/>
      <c r="F33" s="97">
        <f t="shared" si="0"/>
        <v>0</v>
      </c>
      <c r="G33" s="161"/>
      <c r="H33" s="142" t="s">
        <v>1099</v>
      </c>
      <c r="I33" s="130" t="str">
        <f>VLOOKUP(H33,Presupuesto!$B$11:$C$565,2,0)</f>
        <v>BECAS RELEVO GENERACIONAL</v>
      </c>
      <c r="J33" s="98" t="str">
        <f t="shared" si="1"/>
        <v>Posgrado</v>
      </c>
      <c r="K33" s="98" t="s">
        <v>412</v>
      </c>
      <c r="L33" s="98"/>
    </row>
    <row r="34" spans="3:12">
      <c r="C34" s="141"/>
      <c r="D34" s="158"/>
      <c r="E34" s="123"/>
      <c r="F34" s="97">
        <f t="shared" si="0"/>
        <v>0</v>
      </c>
      <c r="G34" s="161"/>
      <c r="H34" s="142" t="s">
        <v>1101</v>
      </c>
      <c r="I34" s="130" t="str">
        <f>VLOOKUP(H34,Presupuesto!$B$11:$C$565,2,0)</f>
        <v>BECAS DE EQUIDAD</v>
      </c>
      <c r="J34" s="98" t="str">
        <f t="shared" si="1"/>
        <v>Posgrado</v>
      </c>
      <c r="K34" s="98" t="s">
        <v>412</v>
      </c>
      <c r="L34" s="98"/>
    </row>
    <row r="35" spans="3:12">
      <c r="C35" s="141"/>
      <c r="D35" s="158"/>
      <c r="E35" s="123"/>
      <c r="F35" s="97">
        <f t="shared" si="0"/>
        <v>0</v>
      </c>
      <c r="G35" s="161"/>
      <c r="H35" s="142" t="s">
        <v>1103</v>
      </c>
      <c r="I35" s="130" t="str">
        <f>VLOOKUP(H35,Presupuesto!$B$11:$C$565,2,0)</f>
        <v>PREMIOS AL INVESTIGADOR</v>
      </c>
      <c r="J35" s="98" t="str">
        <f t="shared" si="1"/>
        <v>Posgrado</v>
      </c>
      <c r="K35" s="98" t="s">
        <v>412</v>
      </c>
      <c r="L35" s="98"/>
    </row>
    <row r="36" spans="3:12">
      <c r="C36" s="141"/>
      <c r="D36" s="158"/>
      <c r="E36" s="123"/>
      <c r="F36" s="97">
        <f t="shared" si="0"/>
        <v>0</v>
      </c>
      <c r="G36" s="161"/>
      <c r="H36" s="142" t="s">
        <v>1105</v>
      </c>
      <c r="I36" s="130" t="str">
        <f>VLOOKUP(H36,Presupuesto!$B$11:$C$565,2,0)</f>
        <v>BECAS DE INV. PARA ESTUDIANTES DE POSTGRADO</v>
      </c>
      <c r="J36" s="98" t="str">
        <f t="shared" si="1"/>
        <v>Posgrado</v>
      </c>
      <c r="K36" s="98" t="s">
        <v>412</v>
      </c>
      <c r="L36" s="98"/>
    </row>
    <row r="37" spans="3:12">
      <c r="C37" s="141"/>
      <c r="D37" s="158"/>
      <c r="E37" s="123"/>
      <c r="F37" s="97">
        <f t="shared" si="0"/>
        <v>0</v>
      </c>
      <c r="G37" s="161"/>
      <c r="H37" s="142" t="s">
        <v>1107</v>
      </c>
      <c r="I37" s="130" t="str">
        <f>VLOOKUP(H37,Presupuesto!$B$11:$C$565,2,0)</f>
        <v>Becas Especiales de Investigación</v>
      </c>
      <c r="J37" s="98" t="str">
        <f t="shared" si="1"/>
        <v>Posgrado</v>
      </c>
      <c r="K37" s="98" t="s">
        <v>412</v>
      </c>
      <c r="L37" s="98"/>
    </row>
    <row r="38" spans="3:12" ht="15.75" thickBot="1">
      <c r="C38" s="147"/>
      <c r="D38" s="220"/>
      <c r="E38" s="103"/>
      <c r="F38" s="105">
        <f t="shared" si="0"/>
        <v>0</v>
      </c>
      <c r="G38" s="162"/>
      <c r="H38" s="148"/>
      <c r="I38" s="132" t="e">
        <f>VLOOKUP(H38,Presupuesto!$B$11:$C$565,2,0)</f>
        <v>#N/A</v>
      </c>
      <c r="J38" s="106" t="str">
        <f>$J$17</f>
        <v>Posgrado</v>
      </c>
      <c r="K38" s="124" t="s">
        <v>394</v>
      </c>
      <c r="L38" s="124"/>
    </row>
    <row r="39" spans="3:12">
      <c r="F39" s="90"/>
      <c r="G39" s="89"/>
      <c r="H39" s="90"/>
      <c r="I39" s="90"/>
    </row>
    <row r="40" spans="3:12" ht="15.75" thickBot="1"/>
    <row r="41" spans="3:12" ht="15.75" thickBot="1">
      <c r="C41" s="157" t="s">
        <v>53</v>
      </c>
      <c r="D41" s="353">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392</v>
      </c>
      <c r="D44" s="351"/>
      <c r="E44" s="93"/>
      <c r="F44" s="93"/>
      <c r="G44" s="93"/>
      <c r="H44" s="76"/>
      <c r="I44" s="76"/>
      <c r="J44" s="76"/>
      <c r="K44" s="112"/>
    </row>
    <row r="45" spans="3:12" ht="18.75">
      <c r="C45" s="208"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131</v>
      </c>
      <c r="H47" s="136" t="s">
        <v>46</v>
      </c>
      <c r="I47" s="133" t="s">
        <v>132</v>
      </c>
      <c r="J47" s="133" t="s">
        <v>410</v>
      </c>
      <c r="K47" s="133" t="s">
        <v>411</v>
      </c>
      <c r="L47" s="133" t="s">
        <v>465</v>
      </c>
    </row>
    <row r="48" spans="3:12">
      <c r="C48" s="141"/>
      <c r="D48" s="158"/>
      <c r="E48" s="115"/>
      <c r="F48" s="97">
        <f t="shared" ref="F48:F69" si="2">D48*E48</f>
        <v>0</v>
      </c>
      <c r="G48" s="161"/>
      <c r="H48" s="142" t="s">
        <v>1067</v>
      </c>
      <c r="I48" s="130" t="str">
        <f>VLOOKUP(H48,Presupuesto!$B$11:$C$565,2,0)</f>
        <v>BECAS</v>
      </c>
      <c r="J48" s="216" t="s">
        <v>1449</v>
      </c>
      <c r="K48" s="98" t="s">
        <v>394</v>
      </c>
      <c r="L48" s="98"/>
    </row>
    <row r="49" spans="3:12">
      <c r="C49" s="141"/>
      <c r="D49" s="158"/>
      <c r="E49" s="123"/>
      <c r="F49" s="97">
        <f t="shared" si="2"/>
        <v>0</v>
      </c>
      <c r="G49" s="161"/>
      <c r="H49" s="142" t="s">
        <v>1069</v>
      </c>
      <c r="I49" s="130" t="str">
        <f>VLOOKUP(H49,Presupuesto!$B$11:$C$565,2,0)</f>
        <v>BECAS ESTUDIANTES DE PREGRADO (PLAN REFORMA)</v>
      </c>
      <c r="J49" s="98" t="str">
        <f>$J$48</f>
        <v>Posgrado</v>
      </c>
      <c r="K49" s="98" t="s">
        <v>412</v>
      </c>
      <c r="L49" s="98"/>
    </row>
    <row r="50" spans="3:12">
      <c r="C50" s="141"/>
      <c r="D50" s="158"/>
      <c r="E50" s="123"/>
      <c r="F50" s="97">
        <f t="shared" si="2"/>
        <v>0</v>
      </c>
      <c r="G50" s="161"/>
      <c r="H50" s="142" t="s">
        <v>1071</v>
      </c>
      <c r="I50" s="130" t="str">
        <f>VLOOKUP(H50,Presupuesto!$B$11:$C$565,2,0)</f>
        <v>BECAS CONVENIO MINISTERIO SALUD -IHSS-UNAH</v>
      </c>
      <c r="J50" s="98" t="str">
        <f t="shared" ref="J50:J69" si="3">$J$48</f>
        <v>Posgrado</v>
      </c>
      <c r="K50" s="98" t="s">
        <v>412</v>
      </c>
      <c r="L50" s="98"/>
    </row>
    <row r="51" spans="3:12">
      <c r="C51" s="141"/>
      <c r="D51" s="158"/>
      <c r="E51" s="123"/>
      <c r="F51" s="97">
        <f t="shared" si="2"/>
        <v>0</v>
      </c>
      <c r="G51" s="161"/>
      <c r="H51" s="142" t="s">
        <v>1073</v>
      </c>
      <c r="I51" s="130" t="str">
        <f>VLOOKUP(H51,Presupuesto!$B$11:$C$565,2,0)</f>
        <v>BECAS DE ACTUALIZACION Y CAPACITACION DOCENTE</v>
      </c>
      <c r="J51" s="98" t="str">
        <f t="shared" si="3"/>
        <v>Posgrado</v>
      </c>
      <c r="K51" s="98" t="s">
        <v>412</v>
      </c>
      <c r="L51" s="98"/>
    </row>
    <row r="52" spans="3:12">
      <c r="C52" s="141"/>
      <c r="D52" s="158"/>
      <c r="E52" s="123"/>
      <c r="F52" s="97">
        <f t="shared" si="2"/>
        <v>0</v>
      </c>
      <c r="G52" s="161"/>
      <c r="H52" s="142" t="s">
        <v>1075</v>
      </c>
      <c r="I52" s="130" t="str">
        <f>VLOOKUP(H52,Presupuesto!$B$11:$C$565,2,0)</f>
        <v>BECAS EXCELENCIA ACADEMICA</v>
      </c>
      <c r="J52" s="98" t="str">
        <f t="shared" si="3"/>
        <v>Posgrado</v>
      </c>
      <c r="K52" s="98" t="s">
        <v>412</v>
      </c>
      <c r="L52" s="98"/>
    </row>
    <row r="53" spans="3:12">
      <c r="C53" s="141"/>
      <c r="D53" s="158"/>
      <c r="E53" s="123"/>
      <c r="F53" s="97">
        <f t="shared" si="2"/>
        <v>0</v>
      </c>
      <c r="G53" s="161"/>
      <c r="H53" s="142" t="s">
        <v>1077</v>
      </c>
      <c r="I53" s="130" t="str">
        <f>VLOOKUP(H53,Presupuesto!$B$11:$C$565,2,0)</f>
        <v>BECAS PARA HIJOS DE LOS TRABAJADORES</v>
      </c>
      <c r="J53" s="98" t="str">
        <f t="shared" si="3"/>
        <v>Posgrado</v>
      </c>
      <c r="K53" s="98" t="s">
        <v>401</v>
      </c>
      <c r="L53" s="98"/>
    </row>
    <row r="54" spans="3:12">
      <c r="C54" s="141"/>
      <c r="D54" s="158"/>
      <c r="E54" s="123"/>
      <c r="F54" s="97">
        <f t="shared" si="2"/>
        <v>0</v>
      </c>
      <c r="G54" s="161"/>
      <c r="H54" s="142" t="s">
        <v>1079</v>
      </c>
      <c r="I54" s="130" t="str">
        <f>VLOOKUP(H54,Presupuesto!$B$11:$C$565,2,0)</f>
        <v>BECAS POST GRADO ECONOMIA</v>
      </c>
      <c r="J54" s="98" t="str">
        <f t="shared" si="3"/>
        <v>Posgrado</v>
      </c>
      <c r="K54" s="98" t="s">
        <v>412</v>
      </c>
      <c r="L54" s="98"/>
    </row>
    <row r="55" spans="3:12">
      <c r="C55" s="141"/>
      <c r="D55" s="158"/>
      <c r="E55" s="123"/>
      <c r="F55" s="97">
        <f t="shared" si="2"/>
        <v>0</v>
      </c>
      <c r="G55" s="161"/>
      <c r="H55" s="142" t="s">
        <v>1081</v>
      </c>
      <c r="I55" s="130" t="str">
        <f>VLOOKUP(H55,Presupuesto!$B$11:$C$565,2,0)</f>
        <v>BECAS POST-GRADO DE TRABAJO SOCIAL</v>
      </c>
      <c r="J55" s="98" t="str">
        <f t="shared" si="3"/>
        <v>Posgrado</v>
      </c>
      <c r="K55" s="98" t="s">
        <v>412</v>
      </c>
      <c r="L55" s="98"/>
    </row>
    <row r="56" spans="3:12">
      <c r="C56" s="141"/>
      <c r="D56" s="158"/>
      <c r="E56" s="123"/>
      <c r="F56" s="97">
        <f t="shared" si="2"/>
        <v>0</v>
      </c>
      <c r="G56" s="161"/>
      <c r="H56" s="142" t="s">
        <v>1083</v>
      </c>
      <c r="I56" s="130" t="str">
        <f>VLOOKUP(H56,Presupuesto!$B$11:$C$565,2,0)</f>
        <v>BECAS PROFESIONALIZANTES DOCENTE (PLAN DE REFORMA)</v>
      </c>
      <c r="J56" s="98" t="str">
        <f t="shared" si="3"/>
        <v>Posgrado</v>
      </c>
      <c r="K56" s="98" t="s">
        <v>412</v>
      </c>
      <c r="L56" s="98"/>
    </row>
    <row r="57" spans="3:12">
      <c r="C57" s="141"/>
      <c r="D57" s="158"/>
      <c r="E57" s="123"/>
      <c r="F57" s="97">
        <f t="shared" si="2"/>
        <v>0</v>
      </c>
      <c r="G57" s="161"/>
      <c r="H57" s="142" t="s">
        <v>1085</v>
      </c>
      <c r="I57" s="130" t="str">
        <f>VLOOKUP(H57,Presupuesto!$B$11:$C$565,2,0)</f>
        <v>PRESTAMOS A ESTUDIANTES</v>
      </c>
      <c r="J57" s="98" t="str">
        <f t="shared" si="3"/>
        <v>Posgrado</v>
      </c>
      <c r="K57" s="98" t="s">
        <v>412</v>
      </c>
      <c r="L57" s="98"/>
    </row>
    <row r="58" spans="3:12">
      <c r="C58" s="141"/>
      <c r="D58" s="158"/>
      <c r="E58" s="123"/>
      <c r="F58" s="97">
        <f t="shared" si="2"/>
        <v>0</v>
      </c>
      <c r="G58" s="161"/>
      <c r="H58" s="142" t="s">
        <v>1087</v>
      </c>
      <c r="I58" s="130" t="str">
        <f>VLOOKUP(H58,Presupuesto!$B$11:$C$565,2,0)</f>
        <v>BECAS TALLERES EMPLEADOS A ESTUDIANTES</v>
      </c>
      <c r="J58" s="98" t="str">
        <f t="shared" si="3"/>
        <v>Posgrado</v>
      </c>
      <c r="K58" s="98" t="s">
        <v>412</v>
      </c>
      <c r="L58" s="98"/>
    </row>
    <row r="59" spans="3:12">
      <c r="C59" s="141"/>
      <c r="D59" s="158"/>
      <c r="E59" s="123"/>
      <c r="F59" s="97">
        <f t="shared" si="2"/>
        <v>0</v>
      </c>
      <c r="G59" s="161"/>
      <c r="H59" s="142" t="s">
        <v>1089</v>
      </c>
      <c r="I59" s="130" t="str">
        <f>VLOOKUP(H59,Presupuesto!$B$11:$C$565,2,0)</f>
        <v>BECAS EXTERNAS DE INVESTIGACION</v>
      </c>
      <c r="J59" s="98" t="str">
        <f t="shared" si="3"/>
        <v>Posgrado</v>
      </c>
      <c r="K59" s="98" t="s">
        <v>412</v>
      </c>
      <c r="L59" s="98"/>
    </row>
    <row r="60" spans="3:12">
      <c r="C60" s="141"/>
      <c r="D60" s="158"/>
      <c r="E60" s="123"/>
      <c r="F60" s="97">
        <f t="shared" si="2"/>
        <v>0</v>
      </c>
      <c r="G60" s="161"/>
      <c r="H60" s="142" t="s">
        <v>1091</v>
      </c>
      <c r="I60" s="130" t="str">
        <f>VLOOKUP(H60,Presupuesto!$B$11:$C$565,2,0)</f>
        <v>BECAS SUSTANTIVAS DE INVESTIGACIÓN</v>
      </c>
      <c r="J60" s="98" t="str">
        <f t="shared" si="3"/>
        <v>Posgrado</v>
      </c>
      <c r="K60" s="98" t="s">
        <v>412</v>
      </c>
      <c r="L60" s="98"/>
    </row>
    <row r="61" spans="3:12">
      <c r="C61" s="141"/>
      <c r="D61" s="158"/>
      <c r="E61" s="123"/>
      <c r="F61" s="97">
        <f t="shared" si="2"/>
        <v>0</v>
      </c>
      <c r="G61" s="161"/>
      <c r="H61" s="142" t="s">
        <v>1093</v>
      </c>
      <c r="I61" s="130" t="str">
        <f>VLOOKUP(H61,Presupuesto!$B$11:$C$565,2,0)</f>
        <v>BECAS DE INVEST, PARA ESTUD. DE PREGRADO</v>
      </c>
      <c r="J61" s="98" t="str">
        <f t="shared" si="3"/>
        <v>Posgrado</v>
      </c>
      <c r="K61" s="98" t="s">
        <v>412</v>
      </c>
      <c r="L61" s="98"/>
    </row>
    <row r="62" spans="3:12">
      <c r="C62" s="141"/>
      <c r="D62" s="158"/>
      <c r="E62" s="123"/>
      <c r="F62" s="97">
        <f t="shared" si="2"/>
        <v>0</v>
      </c>
      <c r="G62" s="161"/>
      <c r="H62" s="142" t="s">
        <v>1095</v>
      </c>
      <c r="I62" s="130" t="str">
        <f>VLOOKUP(H62,Presupuesto!$B$11:$C$565,2,0)</f>
        <v>BECAS DE INVEST. PARA DOC.DE POST-GRADO</v>
      </c>
      <c r="J62" s="98" t="str">
        <f t="shared" si="3"/>
        <v>Posgrado</v>
      </c>
      <c r="K62" s="98" t="s">
        <v>412</v>
      </c>
      <c r="L62" s="98"/>
    </row>
    <row r="63" spans="3:12">
      <c r="C63" s="141"/>
      <c r="D63" s="158"/>
      <c r="E63" s="123"/>
      <c r="F63" s="97">
        <f t="shared" si="2"/>
        <v>0</v>
      </c>
      <c r="G63" s="161"/>
      <c r="H63" s="142" t="s">
        <v>1097</v>
      </c>
      <c r="I63" s="130" t="str">
        <f>VLOOKUP(H63,Presupuesto!$B$11:$C$565,2,0)</f>
        <v>BECAS BÁSICAS DE INVESTIGACIÓN</v>
      </c>
      <c r="J63" s="98" t="str">
        <f t="shared" si="3"/>
        <v>Posgrado</v>
      </c>
      <c r="K63" s="98" t="s">
        <v>412</v>
      </c>
      <c r="L63" s="98"/>
    </row>
    <row r="64" spans="3:12">
      <c r="C64" s="141"/>
      <c r="D64" s="158"/>
      <c r="E64" s="123"/>
      <c r="F64" s="97">
        <f t="shared" si="2"/>
        <v>0</v>
      </c>
      <c r="G64" s="161"/>
      <c r="H64" s="142" t="s">
        <v>1099</v>
      </c>
      <c r="I64" s="130" t="str">
        <f>VLOOKUP(H64,Presupuesto!$B$11:$C$565,2,0)</f>
        <v>BECAS RELEVO GENERACIONAL</v>
      </c>
      <c r="J64" s="98" t="str">
        <f t="shared" si="3"/>
        <v>Posgrado</v>
      </c>
      <c r="K64" s="98" t="s">
        <v>412</v>
      </c>
      <c r="L64" s="98"/>
    </row>
    <row r="65" spans="3:12">
      <c r="C65" s="141"/>
      <c r="D65" s="158"/>
      <c r="E65" s="123"/>
      <c r="F65" s="97">
        <f t="shared" si="2"/>
        <v>0</v>
      </c>
      <c r="G65" s="161"/>
      <c r="H65" s="142" t="s">
        <v>1101</v>
      </c>
      <c r="I65" s="130" t="str">
        <f>VLOOKUP(H65,Presupuesto!$B$11:$C$565,2,0)</f>
        <v>BECAS DE EQUIDAD</v>
      </c>
      <c r="J65" s="98" t="str">
        <f t="shared" si="3"/>
        <v>Posgrado</v>
      </c>
      <c r="K65" s="98" t="s">
        <v>412</v>
      </c>
      <c r="L65" s="98"/>
    </row>
    <row r="66" spans="3:12">
      <c r="C66" s="141"/>
      <c r="D66" s="158"/>
      <c r="E66" s="123"/>
      <c r="F66" s="97">
        <f t="shared" si="2"/>
        <v>0</v>
      </c>
      <c r="G66" s="161"/>
      <c r="H66" s="142" t="s">
        <v>1103</v>
      </c>
      <c r="I66" s="130" t="str">
        <f>VLOOKUP(H66,Presupuesto!$B$11:$C$565,2,0)</f>
        <v>PREMIOS AL INVESTIGADOR</v>
      </c>
      <c r="J66" s="98" t="str">
        <f t="shared" si="3"/>
        <v>Posgrado</v>
      </c>
      <c r="K66" s="98" t="s">
        <v>412</v>
      </c>
      <c r="L66" s="98"/>
    </row>
    <row r="67" spans="3:12">
      <c r="C67" s="141"/>
      <c r="D67" s="158"/>
      <c r="E67" s="123"/>
      <c r="F67" s="97">
        <f t="shared" si="2"/>
        <v>0</v>
      </c>
      <c r="G67" s="161"/>
      <c r="H67" s="142" t="s">
        <v>1105</v>
      </c>
      <c r="I67" s="130" t="str">
        <f>VLOOKUP(H67,Presupuesto!$B$11:$C$565,2,0)</f>
        <v>BECAS DE INV. PARA ESTUDIANTES DE POSTGRADO</v>
      </c>
      <c r="J67" s="98" t="str">
        <f t="shared" si="3"/>
        <v>Posgrado</v>
      </c>
      <c r="K67" s="98" t="s">
        <v>412</v>
      </c>
      <c r="L67" s="98"/>
    </row>
    <row r="68" spans="3:12">
      <c r="C68" s="141"/>
      <c r="D68" s="158"/>
      <c r="E68" s="123"/>
      <c r="F68" s="97">
        <f t="shared" si="2"/>
        <v>0</v>
      </c>
      <c r="G68" s="161"/>
      <c r="H68" s="142" t="s">
        <v>1107</v>
      </c>
      <c r="I68" s="130" t="str">
        <f>VLOOKUP(H68,Presupuesto!$B$11:$C$565,2,0)</f>
        <v>Becas Especiales de Investigación</v>
      </c>
      <c r="J68" s="98" t="str">
        <f t="shared" si="3"/>
        <v>Posgrado</v>
      </c>
      <c r="K68" s="98" t="s">
        <v>412</v>
      </c>
      <c r="L68" s="98"/>
    </row>
    <row r="69" spans="3:12" ht="15.75" thickBot="1">
      <c r="C69" s="147"/>
      <c r="D69" s="220"/>
      <c r="E69" s="103"/>
      <c r="F69" s="105">
        <f t="shared" si="2"/>
        <v>0</v>
      </c>
      <c r="G69" s="162"/>
      <c r="H69" s="148"/>
      <c r="I69" s="132" t="e">
        <f>VLOOKUP(H69,Presupuesto!$B$11:$C$565,2,0)</f>
        <v>#N/A</v>
      </c>
      <c r="J69" s="106" t="str">
        <f t="shared" si="3"/>
        <v>Posgrado</v>
      </c>
      <c r="K69" s="124" t="s">
        <v>394</v>
      </c>
      <c r="L69" s="124"/>
    </row>
    <row r="71" spans="3:12" ht="15.75" thickBot="1"/>
    <row r="72" spans="3:12" ht="15.75" thickBot="1">
      <c r="C72" s="157" t="s">
        <v>53</v>
      </c>
      <c r="D72" s="353">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392</v>
      </c>
      <c r="D75" s="351"/>
      <c r="E75" s="93"/>
      <c r="F75" s="93"/>
      <c r="G75" s="93"/>
      <c r="H75" s="76"/>
      <c r="I75" s="76"/>
      <c r="J75" s="76"/>
      <c r="K75" s="112"/>
    </row>
    <row r="76" spans="3:12" ht="18.75">
      <c r="C76" s="208"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131</v>
      </c>
      <c r="H78" s="136" t="s">
        <v>46</v>
      </c>
      <c r="I78" s="133" t="s">
        <v>132</v>
      </c>
      <c r="J78" s="133" t="s">
        <v>410</v>
      </c>
      <c r="K78" s="133" t="s">
        <v>411</v>
      </c>
      <c r="L78" s="133" t="s">
        <v>465</v>
      </c>
    </row>
    <row r="79" spans="3:12">
      <c r="C79" s="141"/>
      <c r="D79" s="158"/>
      <c r="E79" s="115"/>
      <c r="F79" s="97">
        <f t="shared" ref="F79:F100" si="4">D79*E79</f>
        <v>0</v>
      </c>
      <c r="G79" s="161"/>
      <c r="H79" s="142" t="s">
        <v>1067</v>
      </c>
      <c r="I79" s="130" t="str">
        <f>VLOOKUP(H79,Presupuesto!$B$11:$C$565,2,0)</f>
        <v>BECAS</v>
      </c>
      <c r="J79" s="216" t="s">
        <v>1449</v>
      </c>
      <c r="K79" s="98" t="s">
        <v>394</v>
      </c>
      <c r="L79" s="98"/>
    </row>
    <row r="80" spans="3:12">
      <c r="C80" s="141"/>
      <c r="D80" s="158"/>
      <c r="E80" s="123"/>
      <c r="F80" s="97">
        <f t="shared" si="4"/>
        <v>0</v>
      </c>
      <c r="G80" s="161"/>
      <c r="H80" s="142" t="s">
        <v>1069</v>
      </c>
      <c r="I80" s="130" t="str">
        <f>VLOOKUP(H80,Presupuesto!$B$11:$C$565,2,0)</f>
        <v>BECAS ESTUDIANTES DE PREGRADO (PLAN REFORMA)</v>
      </c>
      <c r="J80" s="98" t="str">
        <f>$J$79</f>
        <v>Posgrado</v>
      </c>
      <c r="K80" s="98" t="s">
        <v>412</v>
      </c>
      <c r="L80" s="98"/>
    </row>
    <row r="81" spans="3:12">
      <c r="C81" s="141"/>
      <c r="D81" s="158"/>
      <c r="E81" s="123"/>
      <c r="F81" s="97">
        <f t="shared" si="4"/>
        <v>0</v>
      </c>
      <c r="G81" s="161"/>
      <c r="H81" s="142" t="s">
        <v>1071</v>
      </c>
      <c r="I81" s="130" t="str">
        <f>VLOOKUP(H81,Presupuesto!$B$11:$C$565,2,0)</f>
        <v>BECAS CONVENIO MINISTERIO SALUD -IHSS-UNAH</v>
      </c>
      <c r="J81" s="98" t="str">
        <f t="shared" ref="J81:J100" si="5">$J$79</f>
        <v>Posgrado</v>
      </c>
      <c r="K81" s="98" t="s">
        <v>412</v>
      </c>
      <c r="L81" s="98"/>
    </row>
    <row r="82" spans="3:12">
      <c r="C82" s="141"/>
      <c r="D82" s="158"/>
      <c r="E82" s="123"/>
      <c r="F82" s="97">
        <f t="shared" si="4"/>
        <v>0</v>
      </c>
      <c r="G82" s="161"/>
      <c r="H82" s="142" t="s">
        <v>1073</v>
      </c>
      <c r="I82" s="130" t="str">
        <f>VLOOKUP(H82,Presupuesto!$B$11:$C$565,2,0)</f>
        <v>BECAS DE ACTUALIZACION Y CAPACITACION DOCENTE</v>
      </c>
      <c r="J82" s="98" t="str">
        <f t="shared" si="5"/>
        <v>Posgrado</v>
      </c>
      <c r="K82" s="98" t="s">
        <v>412</v>
      </c>
      <c r="L82" s="98"/>
    </row>
    <row r="83" spans="3:12">
      <c r="C83" s="141"/>
      <c r="D83" s="158"/>
      <c r="E83" s="123"/>
      <c r="F83" s="97">
        <f t="shared" si="4"/>
        <v>0</v>
      </c>
      <c r="G83" s="161"/>
      <c r="H83" s="142" t="s">
        <v>1075</v>
      </c>
      <c r="I83" s="130" t="str">
        <f>VLOOKUP(H83,Presupuesto!$B$11:$C$565,2,0)</f>
        <v>BECAS EXCELENCIA ACADEMICA</v>
      </c>
      <c r="J83" s="98" t="str">
        <f t="shared" si="5"/>
        <v>Posgrado</v>
      </c>
      <c r="K83" s="98" t="s">
        <v>412</v>
      </c>
      <c r="L83" s="98"/>
    </row>
    <row r="84" spans="3:12">
      <c r="C84" s="141"/>
      <c r="D84" s="158"/>
      <c r="E84" s="123"/>
      <c r="F84" s="97">
        <f t="shared" si="4"/>
        <v>0</v>
      </c>
      <c r="G84" s="161"/>
      <c r="H84" s="142" t="s">
        <v>1077</v>
      </c>
      <c r="I84" s="130" t="str">
        <f>VLOOKUP(H84,Presupuesto!$B$11:$C$565,2,0)</f>
        <v>BECAS PARA HIJOS DE LOS TRABAJADORES</v>
      </c>
      <c r="J84" s="98" t="str">
        <f t="shared" si="5"/>
        <v>Posgrado</v>
      </c>
      <c r="K84" s="98" t="s">
        <v>401</v>
      </c>
      <c r="L84" s="98"/>
    </row>
    <row r="85" spans="3:12">
      <c r="C85" s="141"/>
      <c r="D85" s="158"/>
      <c r="E85" s="123"/>
      <c r="F85" s="97">
        <f t="shared" si="4"/>
        <v>0</v>
      </c>
      <c r="G85" s="161"/>
      <c r="H85" s="142" t="s">
        <v>1079</v>
      </c>
      <c r="I85" s="130" t="str">
        <f>VLOOKUP(H85,Presupuesto!$B$11:$C$565,2,0)</f>
        <v>BECAS POST GRADO ECONOMIA</v>
      </c>
      <c r="J85" s="98" t="str">
        <f t="shared" si="5"/>
        <v>Posgrado</v>
      </c>
      <c r="K85" s="98" t="s">
        <v>412</v>
      </c>
      <c r="L85" s="98"/>
    </row>
    <row r="86" spans="3:12">
      <c r="C86" s="141"/>
      <c r="D86" s="158"/>
      <c r="E86" s="123"/>
      <c r="F86" s="97">
        <f t="shared" si="4"/>
        <v>0</v>
      </c>
      <c r="G86" s="161"/>
      <c r="H86" s="142" t="s">
        <v>1081</v>
      </c>
      <c r="I86" s="130" t="str">
        <f>VLOOKUP(H86,Presupuesto!$B$11:$C$565,2,0)</f>
        <v>BECAS POST-GRADO DE TRABAJO SOCIAL</v>
      </c>
      <c r="J86" s="98" t="str">
        <f t="shared" si="5"/>
        <v>Posgrado</v>
      </c>
      <c r="K86" s="98" t="s">
        <v>412</v>
      </c>
      <c r="L86" s="98"/>
    </row>
    <row r="87" spans="3:12">
      <c r="C87" s="141"/>
      <c r="D87" s="158"/>
      <c r="E87" s="123"/>
      <c r="F87" s="97">
        <f t="shared" si="4"/>
        <v>0</v>
      </c>
      <c r="G87" s="161"/>
      <c r="H87" s="142" t="s">
        <v>1083</v>
      </c>
      <c r="I87" s="130" t="str">
        <f>VLOOKUP(H87,Presupuesto!$B$11:$C$565,2,0)</f>
        <v>BECAS PROFESIONALIZANTES DOCENTE (PLAN DE REFORMA)</v>
      </c>
      <c r="J87" s="98" t="str">
        <f t="shared" si="5"/>
        <v>Posgrado</v>
      </c>
      <c r="K87" s="98" t="s">
        <v>412</v>
      </c>
      <c r="L87" s="98"/>
    </row>
    <row r="88" spans="3:12">
      <c r="C88" s="141"/>
      <c r="D88" s="158"/>
      <c r="E88" s="123"/>
      <c r="F88" s="97">
        <f t="shared" si="4"/>
        <v>0</v>
      </c>
      <c r="G88" s="161"/>
      <c r="H88" s="142" t="s">
        <v>1085</v>
      </c>
      <c r="I88" s="130" t="str">
        <f>VLOOKUP(H88,Presupuesto!$B$11:$C$565,2,0)</f>
        <v>PRESTAMOS A ESTUDIANTES</v>
      </c>
      <c r="J88" s="98" t="str">
        <f t="shared" si="5"/>
        <v>Posgrado</v>
      </c>
      <c r="K88" s="98" t="s">
        <v>412</v>
      </c>
      <c r="L88" s="98"/>
    </row>
    <row r="89" spans="3:12">
      <c r="C89" s="141"/>
      <c r="D89" s="158"/>
      <c r="E89" s="123"/>
      <c r="F89" s="97">
        <f t="shared" si="4"/>
        <v>0</v>
      </c>
      <c r="G89" s="161"/>
      <c r="H89" s="142" t="s">
        <v>1087</v>
      </c>
      <c r="I89" s="130" t="str">
        <f>VLOOKUP(H89,Presupuesto!$B$11:$C$565,2,0)</f>
        <v>BECAS TALLERES EMPLEADOS A ESTUDIANTES</v>
      </c>
      <c r="J89" s="98" t="str">
        <f t="shared" si="5"/>
        <v>Posgrado</v>
      </c>
      <c r="K89" s="98" t="s">
        <v>412</v>
      </c>
      <c r="L89" s="98"/>
    </row>
    <row r="90" spans="3:12">
      <c r="C90" s="141"/>
      <c r="D90" s="158"/>
      <c r="E90" s="123"/>
      <c r="F90" s="97">
        <f t="shared" si="4"/>
        <v>0</v>
      </c>
      <c r="G90" s="161"/>
      <c r="H90" s="142" t="s">
        <v>1089</v>
      </c>
      <c r="I90" s="130" t="str">
        <f>VLOOKUP(H90,Presupuesto!$B$11:$C$565,2,0)</f>
        <v>BECAS EXTERNAS DE INVESTIGACION</v>
      </c>
      <c r="J90" s="98" t="str">
        <f t="shared" si="5"/>
        <v>Posgrado</v>
      </c>
      <c r="K90" s="98" t="s">
        <v>412</v>
      </c>
      <c r="L90" s="98"/>
    </row>
    <row r="91" spans="3:12">
      <c r="C91" s="141"/>
      <c r="D91" s="158"/>
      <c r="E91" s="123"/>
      <c r="F91" s="97">
        <f t="shared" si="4"/>
        <v>0</v>
      </c>
      <c r="G91" s="161"/>
      <c r="H91" s="142" t="s">
        <v>1091</v>
      </c>
      <c r="I91" s="130" t="str">
        <f>VLOOKUP(H91,Presupuesto!$B$11:$C$565,2,0)</f>
        <v>BECAS SUSTANTIVAS DE INVESTIGACIÓN</v>
      </c>
      <c r="J91" s="98" t="str">
        <f t="shared" si="5"/>
        <v>Posgrado</v>
      </c>
      <c r="K91" s="98" t="s">
        <v>412</v>
      </c>
      <c r="L91" s="98"/>
    </row>
    <row r="92" spans="3:12">
      <c r="C92" s="141"/>
      <c r="D92" s="158"/>
      <c r="E92" s="123"/>
      <c r="F92" s="97">
        <f t="shared" si="4"/>
        <v>0</v>
      </c>
      <c r="G92" s="161"/>
      <c r="H92" s="142" t="s">
        <v>1093</v>
      </c>
      <c r="I92" s="130" t="str">
        <f>VLOOKUP(H92,Presupuesto!$B$11:$C$565,2,0)</f>
        <v>BECAS DE INVEST, PARA ESTUD. DE PREGRADO</v>
      </c>
      <c r="J92" s="98" t="str">
        <f t="shared" si="5"/>
        <v>Posgrado</v>
      </c>
      <c r="K92" s="98" t="s">
        <v>412</v>
      </c>
      <c r="L92" s="98"/>
    </row>
    <row r="93" spans="3:12">
      <c r="C93" s="141"/>
      <c r="D93" s="158"/>
      <c r="E93" s="123"/>
      <c r="F93" s="97">
        <f t="shared" si="4"/>
        <v>0</v>
      </c>
      <c r="G93" s="161"/>
      <c r="H93" s="142" t="s">
        <v>1095</v>
      </c>
      <c r="I93" s="130" t="str">
        <f>VLOOKUP(H93,Presupuesto!$B$11:$C$565,2,0)</f>
        <v>BECAS DE INVEST. PARA DOC.DE POST-GRADO</v>
      </c>
      <c r="J93" s="98" t="str">
        <f t="shared" si="5"/>
        <v>Posgrado</v>
      </c>
      <c r="K93" s="98" t="s">
        <v>412</v>
      </c>
      <c r="L93" s="98"/>
    </row>
    <row r="94" spans="3:12">
      <c r="C94" s="141"/>
      <c r="D94" s="158"/>
      <c r="E94" s="123"/>
      <c r="F94" s="97">
        <f t="shared" si="4"/>
        <v>0</v>
      </c>
      <c r="G94" s="161"/>
      <c r="H94" s="142" t="s">
        <v>1097</v>
      </c>
      <c r="I94" s="130" t="str">
        <f>VLOOKUP(H94,Presupuesto!$B$11:$C$565,2,0)</f>
        <v>BECAS BÁSICAS DE INVESTIGACIÓN</v>
      </c>
      <c r="J94" s="98" t="str">
        <f t="shared" si="5"/>
        <v>Posgrado</v>
      </c>
      <c r="K94" s="98" t="s">
        <v>412</v>
      </c>
      <c r="L94" s="98"/>
    </row>
    <row r="95" spans="3:12">
      <c r="C95" s="141"/>
      <c r="D95" s="158"/>
      <c r="E95" s="123"/>
      <c r="F95" s="97">
        <f t="shared" si="4"/>
        <v>0</v>
      </c>
      <c r="G95" s="161"/>
      <c r="H95" s="142" t="s">
        <v>1099</v>
      </c>
      <c r="I95" s="130" t="str">
        <f>VLOOKUP(H95,Presupuesto!$B$11:$C$565,2,0)</f>
        <v>BECAS RELEVO GENERACIONAL</v>
      </c>
      <c r="J95" s="98" t="str">
        <f t="shared" si="5"/>
        <v>Posgrado</v>
      </c>
      <c r="K95" s="98" t="s">
        <v>412</v>
      </c>
      <c r="L95" s="98"/>
    </row>
    <row r="96" spans="3:12">
      <c r="C96" s="141"/>
      <c r="D96" s="158"/>
      <c r="E96" s="123"/>
      <c r="F96" s="97">
        <f t="shared" si="4"/>
        <v>0</v>
      </c>
      <c r="G96" s="161"/>
      <c r="H96" s="142" t="s">
        <v>1101</v>
      </c>
      <c r="I96" s="130" t="str">
        <f>VLOOKUP(H96,Presupuesto!$B$11:$C$565,2,0)</f>
        <v>BECAS DE EQUIDAD</v>
      </c>
      <c r="J96" s="98" t="str">
        <f t="shared" si="5"/>
        <v>Posgrado</v>
      </c>
      <c r="K96" s="98" t="s">
        <v>412</v>
      </c>
      <c r="L96" s="98"/>
    </row>
    <row r="97" spans="3:12">
      <c r="C97" s="141"/>
      <c r="D97" s="158"/>
      <c r="E97" s="123"/>
      <c r="F97" s="97">
        <f t="shared" si="4"/>
        <v>0</v>
      </c>
      <c r="G97" s="161"/>
      <c r="H97" s="142" t="s">
        <v>1103</v>
      </c>
      <c r="I97" s="130" t="str">
        <f>VLOOKUP(H97,Presupuesto!$B$11:$C$565,2,0)</f>
        <v>PREMIOS AL INVESTIGADOR</v>
      </c>
      <c r="J97" s="98" t="str">
        <f t="shared" si="5"/>
        <v>Posgrado</v>
      </c>
      <c r="K97" s="98" t="s">
        <v>412</v>
      </c>
      <c r="L97" s="98"/>
    </row>
    <row r="98" spans="3:12">
      <c r="C98" s="141"/>
      <c r="D98" s="158"/>
      <c r="E98" s="123"/>
      <c r="F98" s="97">
        <f t="shared" si="4"/>
        <v>0</v>
      </c>
      <c r="G98" s="161"/>
      <c r="H98" s="142" t="s">
        <v>1105</v>
      </c>
      <c r="I98" s="130" t="str">
        <f>VLOOKUP(H98,Presupuesto!$B$11:$C$565,2,0)</f>
        <v>BECAS DE INV. PARA ESTUDIANTES DE POSTGRADO</v>
      </c>
      <c r="J98" s="98" t="str">
        <f t="shared" si="5"/>
        <v>Posgrado</v>
      </c>
      <c r="K98" s="98" t="s">
        <v>412</v>
      </c>
      <c r="L98" s="98"/>
    </row>
    <row r="99" spans="3:12">
      <c r="C99" s="141"/>
      <c r="D99" s="158"/>
      <c r="E99" s="123"/>
      <c r="F99" s="97">
        <f t="shared" si="4"/>
        <v>0</v>
      </c>
      <c r="G99" s="161"/>
      <c r="H99" s="142" t="s">
        <v>1107</v>
      </c>
      <c r="I99" s="130" t="str">
        <f>VLOOKUP(H99,Presupuesto!$B$11:$C$565,2,0)</f>
        <v>Becas Especiales de Investigación</v>
      </c>
      <c r="J99" s="98" t="str">
        <f t="shared" si="5"/>
        <v>Posgrado</v>
      </c>
      <c r="K99" s="98" t="s">
        <v>412</v>
      </c>
      <c r="L99" s="98"/>
    </row>
    <row r="100" spans="3:12" ht="15.75" thickBot="1">
      <c r="C100" s="147"/>
      <c r="D100" s="220"/>
      <c r="E100" s="103"/>
      <c r="F100" s="105">
        <f t="shared" si="4"/>
        <v>0</v>
      </c>
      <c r="G100" s="162"/>
      <c r="H100" s="148"/>
      <c r="I100" s="132" t="e">
        <f>VLOOKUP(H100,Presupuesto!$B$11:$C$565,2,0)</f>
        <v>#N/A</v>
      </c>
      <c r="J100" s="106" t="str">
        <f t="shared" si="5"/>
        <v>Posgrado</v>
      </c>
      <c r="K100" s="124" t="s">
        <v>394</v>
      </c>
      <c r="L100" s="124"/>
    </row>
    <row r="102" spans="3:12" ht="15.75" thickBot="1"/>
    <row r="103" spans="3:12" ht="15.75" thickBot="1">
      <c r="C103" s="157" t="s">
        <v>53</v>
      </c>
      <c r="D103" s="353">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392</v>
      </c>
      <c r="D106" s="351"/>
      <c r="E106" s="93"/>
      <c r="F106" s="93"/>
      <c r="G106" s="93"/>
      <c r="H106" s="76"/>
      <c r="I106" s="76"/>
      <c r="J106" s="76"/>
      <c r="K106" s="112"/>
    </row>
    <row r="107" spans="3:12" ht="18.75">
      <c r="C107" s="208"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131</v>
      </c>
      <c r="H109" s="136" t="s">
        <v>46</v>
      </c>
      <c r="I109" s="133" t="s">
        <v>132</v>
      </c>
      <c r="J109" s="133" t="s">
        <v>410</v>
      </c>
      <c r="K109" s="133" t="s">
        <v>411</v>
      </c>
      <c r="L109" s="133" t="s">
        <v>465</v>
      </c>
    </row>
    <row r="110" spans="3:12">
      <c r="C110" s="141"/>
      <c r="D110" s="158"/>
      <c r="E110" s="115"/>
      <c r="F110" s="97">
        <f t="shared" ref="F110:F131" si="6">D110*E110</f>
        <v>0</v>
      </c>
      <c r="G110" s="161"/>
      <c r="H110" s="142" t="s">
        <v>1067</v>
      </c>
      <c r="I110" s="130" t="str">
        <f>VLOOKUP(H110,Presupuesto!$B$11:$C$565,2,0)</f>
        <v>BECAS</v>
      </c>
      <c r="J110" s="216" t="s">
        <v>1449</v>
      </c>
      <c r="K110" s="98" t="s">
        <v>394</v>
      </c>
      <c r="L110" s="98"/>
    </row>
    <row r="111" spans="3:12">
      <c r="C111" s="141"/>
      <c r="D111" s="158"/>
      <c r="E111" s="123"/>
      <c r="F111" s="97">
        <f t="shared" si="6"/>
        <v>0</v>
      </c>
      <c r="G111" s="161"/>
      <c r="H111" s="142" t="s">
        <v>1069</v>
      </c>
      <c r="I111" s="130" t="str">
        <f>VLOOKUP(H111,Presupuesto!$B$11:$C$565,2,0)</f>
        <v>BECAS ESTUDIANTES DE PREGRADO (PLAN REFORMA)</v>
      </c>
      <c r="J111" s="98" t="str">
        <f>$J$110</f>
        <v>Posgrado</v>
      </c>
      <c r="K111" s="98" t="s">
        <v>412</v>
      </c>
      <c r="L111" s="98"/>
    </row>
    <row r="112" spans="3:12">
      <c r="C112" s="141"/>
      <c r="D112" s="158"/>
      <c r="E112" s="123"/>
      <c r="F112" s="97">
        <f t="shared" si="6"/>
        <v>0</v>
      </c>
      <c r="G112" s="161"/>
      <c r="H112" s="142" t="s">
        <v>1071</v>
      </c>
      <c r="I112" s="130" t="str">
        <f>VLOOKUP(H112,Presupuesto!$B$11:$C$565,2,0)</f>
        <v>BECAS CONVENIO MINISTERIO SALUD -IHSS-UNAH</v>
      </c>
      <c r="J112" s="98" t="str">
        <f t="shared" ref="J112:J131" si="7">$J$110</f>
        <v>Posgrado</v>
      </c>
      <c r="K112" s="98" t="s">
        <v>412</v>
      </c>
      <c r="L112" s="98"/>
    </row>
    <row r="113" spans="3:12">
      <c r="C113" s="141"/>
      <c r="D113" s="158"/>
      <c r="E113" s="123"/>
      <c r="F113" s="97">
        <f t="shared" si="6"/>
        <v>0</v>
      </c>
      <c r="G113" s="161"/>
      <c r="H113" s="142" t="s">
        <v>1073</v>
      </c>
      <c r="I113" s="130" t="str">
        <f>VLOOKUP(H113,Presupuesto!$B$11:$C$565,2,0)</f>
        <v>BECAS DE ACTUALIZACION Y CAPACITACION DOCENTE</v>
      </c>
      <c r="J113" s="98" t="str">
        <f t="shared" si="7"/>
        <v>Posgrado</v>
      </c>
      <c r="K113" s="98" t="s">
        <v>412</v>
      </c>
      <c r="L113" s="98"/>
    </row>
    <row r="114" spans="3:12">
      <c r="C114" s="141"/>
      <c r="D114" s="158"/>
      <c r="E114" s="123"/>
      <c r="F114" s="97">
        <f t="shared" si="6"/>
        <v>0</v>
      </c>
      <c r="G114" s="161"/>
      <c r="H114" s="142" t="s">
        <v>1075</v>
      </c>
      <c r="I114" s="130" t="str">
        <f>VLOOKUP(H114,Presupuesto!$B$11:$C$565,2,0)</f>
        <v>BECAS EXCELENCIA ACADEMICA</v>
      </c>
      <c r="J114" s="98" t="str">
        <f t="shared" si="7"/>
        <v>Posgrado</v>
      </c>
      <c r="K114" s="98" t="s">
        <v>412</v>
      </c>
      <c r="L114" s="98"/>
    </row>
    <row r="115" spans="3:12">
      <c r="C115" s="141"/>
      <c r="D115" s="158"/>
      <c r="E115" s="123"/>
      <c r="F115" s="97">
        <f t="shared" si="6"/>
        <v>0</v>
      </c>
      <c r="G115" s="161"/>
      <c r="H115" s="142" t="s">
        <v>1077</v>
      </c>
      <c r="I115" s="130" t="str">
        <f>VLOOKUP(H115,Presupuesto!$B$11:$C$565,2,0)</f>
        <v>BECAS PARA HIJOS DE LOS TRABAJADORES</v>
      </c>
      <c r="J115" s="98" t="str">
        <f t="shared" si="7"/>
        <v>Posgrado</v>
      </c>
      <c r="K115" s="98" t="s">
        <v>401</v>
      </c>
      <c r="L115" s="98"/>
    </row>
    <row r="116" spans="3:12">
      <c r="C116" s="141"/>
      <c r="D116" s="158"/>
      <c r="E116" s="123"/>
      <c r="F116" s="97">
        <f t="shared" si="6"/>
        <v>0</v>
      </c>
      <c r="G116" s="161"/>
      <c r="H116" s="142" t="s">
        <v>1079</v>
      </c>
      <c r="I116" s="130" t="str">
        <f>VLOOKUP(H116,Presupuesto!$B$11:$C$565,2,0)</f>
        <v>BECAS POST GRADO ECONOMIA</v>
      </c>
      <c r="J116" s="98" t="str">
        <f t="shared" si="7"/>
        <v>Posgrado</v>
      </c>
      <c r="K116" s="98" t="s">
        <v>412</v>
      </c>
      <c r="L116" s="98"/>
    </row>
    <row r="117" spans="3:12">
      <c r="C117" s="141"/>
      <c r="D117" s="158"/>
      <c r="E117" s="123"/>
      <c r="F117" s="97">
        <f t="shared" si="6"/>
        <v>0</v>
      </c>
      <c r="G117" s="161"/>
      <c r="H117" s="142" t="s">
        <v>1081</v>
      </c>
      <c r="I117" s="130" t="str">
        <f>VLOOKUP(H117,Presupuesto!$B$11:$C$565,2,0)</f>
        <v>BECAS POST-GRADO DE TRABAJO SOCIAL</v>
      </c>
      <c r="J117" s="98" t="str">
        <f t="shared" si="7"/>
        <v>Posgrado</v>
      </c>
      <c r="K117" s="98" t="s">
        <v>412</v>
      </c>
      <c r="L117" s="98"/>
    </row>
    <row r="118" spans="3:12">
      <c r="C118" s="141"/>
      <c r="D118" s="158"/>
      <c r="E118" s="123"/>
      <c r="F118" s="97">
        <f t="shared" si="6"/>
        <v>0</v>
      </c>
      <c r="G118" s="161"/>
      <c r="H118" s="142" t="s">
        <v>1083</v>
      </c>
      <c r="I118" s="130" t="str">
        <f>VLOOKUP(H118,Presupuesto!$B$11:$C$565,2,0)</f>
        <v>BECAS PROFESIONALIZANTES DOCENTE (PLAN DE REFORMA)</v>
      </c>
      <c r="J118" s="98" t="str">
        <f t="shared" si="7"/>
        <v>Posgrado</v>
      </c>
      <c r="K118" s="98" t="s">
        <v>412</v>
      </c>
      <c r="L118" s="98"/>
    </row>
    <row r="119" spans="3:12">
      <c r="C119" s="141"/>
      <c r="D119" s="158"/>
      <c r="E119" s="123"/>
      <c r="F119" s="97">
        <f t="shared" si="6"/>
        <v>0</v>
      </c>
      <c r="G119" s="161"/>
      <c r="H119" s="142" t="s">
        <v>1085</v>
      </c>
      <c r="I119" s="130" t="str">
        <f>VLOOKUP(H119,Presupuesto!$B$11:$C$565,2,0)</f>
        <v>PRESTAMOS A ESTUDIANTES</v>
      </c>
      <c r="J119" s="98" t="str">
        <f t="shared" si="7"/>
        <v>Posgrado</v>
      </c>
      <c r="K119" s="98" t="s">
        <v>412</v>
      </c>
      <c r="L119" s="98"/>
    </row>
    <row r="120" spans="3:12">
      <c r="C120" s="141"/>
      <c r="D120" s="158"/>
      <c r="E120" s="123"/>
      <c r="F120" s="97">
        <f t="shared" si="6"/>
        <v>0</v>
      </c>
      <c r="G120" s="161"/>
      <c r="H120" s="142" t="s">
        <v>1087</v>
      </c>
      <c r="I120" s="130" t="str">
        <f>VLOOKUP(H120,Presupuesto!$B$11:$C$565,2,0)</f>
        <v>BECAS TALLERES EMPLEADOS A ESTUDIANTES</v>
      </c>
      <c r="J120" s="98" t="str">
        <f t="shared" si="7"/>
        <v>Posgrado</v>
      </c>
      <c r="K120" s="98" t="s">
        <v>412</v>
      </c>
      <c r="L120" s="98"/>
    </row>
    <row r="121" spans="3:12">
      <c r="C121" s="141"/>
      <c r="D121" s="158"/>
      <c r="E121" s="123"/>
      <c r="F121" s="97">
        <f t="shared" si="6"/>
        <v>0</v>
      </c>
      <c r="G121" s="161"/>
      <c r="H121" s="142" t="s">
        <v>1089</v>
      </c>
      <c r="I121" s="130" t="str">
        <f>VLOOKUP(H121,Presupuesto!$B$11:$C$565,2,0)</f>
        <v>BECAS EXTERNAS DE INVESTIGACION</v>
      </c>
      <c r="J121" s="98" t="str">
        <f t="shared" si="7"/>
        <v>Posgrado</v>
      </c>
      <c r="K121" s="98" t="s">
        <v>412</v>
      </c>
      <c r="L121" s="98"/>
    </row>
    <row r="122" spans="3:12">
      <c r="C122" s="141"/>
      <c r="D122" s="158"/>
      <c r="E122" s="123"/>
      <c r="F122" s="97">
        <f t="shared" si="6"/>
        <v>0</v>
      </c>
      <c r="G122" s="161"/>
      <c r="H122" s="142" t="s">
        <v>1091</v>
      </c>
      <c r="I122" s="130" t="str">
        <f>VLOOKUP(H122,Presupuesto!$B$11:$C$565,2,0)</f>
        <v>BECAS SUSTANTIVAS DE INVESTIGACIÓN</v>
      </c>
      <c r="J122" s="98" t="str">
        <f t="shared" si="7"/>
        <v>Posgrado</v>
      </c>
      <c r="K122" s="98" t="s">
        <v>412</v>
      </c>
      <c r="L122" s="98"/>
    </row>
    <row r="123" spans="3:12">
      <c r="C123" s="141"/>
      <c r="D123" s="158"/>
      <c r="E123" s="123"/>
      <c r="F123" s="97">
        <f t="shared" si="6"/>
        <v>0</v>
      </c>
      <c r="G123" s="161"/>
      <c r="H123" s="142" t="s">
        <v>1093</v>
      </c>
      <c r="I123" s="130" t="str">
        <f>VLOOKUP(H123,Presupuesto!$B$11:$C$565,2,0)</f>
        <v>BECAS DE INVEST, PARA ESTUD. DE PREGRADO</v>
      </c>
      <c r="J123" s="98" t="str">
        <f t="shared" si="7"/>
        <v>Posgrado</v>
      </c>
      <c r="K123" s="98" t="s">
        <v>412</v>
      </c>
      <c r="L123" s="98"/>
    </row>
    <row r="124" spans="3:12">
      <c r="C124" s="141"/>
      <c r="D124" s="158"/>
      <c r="E124" s="123"/>
      <c r="F124" s="97">
        <f t="shared" si="6"/>
        <v>0</v>
      </c>
      <c r="G124" s="161"/>
      <c r="H124" s="142" t="s">
        <v>1095</v>
      </c>
      <c r="I124" s="130" t="str">
        <f>VLOOKUP(H124,Presupuesto!$B$11:$C$565,2,0)</f>
        <v>BECAS DE INVEST. PARA DOC.DE POST-GRADO</v>
      </c>
      <c r="J124" s="98" t="str">
        <f t="shared" si="7"/>
        <v>Posgrado</v>
      </c>
      <c r="K124" s="98" t="s">
        <v>412</v>
      </c>
      <c r="L124" s="98"/>
    </row>
    <row r="125" spans="3:12">
      <c r="C125" s="141"/>
      <c r="D125" s="158"/>
      <c r="E125" s="123"/>
      <c r="F125" s="97">
        <f t="shared" si="6"/>
        <v>0</v>
      </c>
      <c r="G125" s="161"/>
      <c r="H125" s="142" t="s">
        <v>1097</v>
      </c>
      <c r="I125" s="130" t="str">
        <f>VLOOKUP(H125,Presupuesto!$B$11:$C$565,2,0)</f>
        <v>BECAS BÁSICAS DE INVESTIGACIÓN</v>
      </c>
      <c r="J125" s="98" t="str">
        <f t="shared" si="7"/>
        <v>Posgrado</v>
      </c>
      <c r="K125" s="98" t="s">
        <v>412</v>
      </c>
      <c r="L125" s="98"/>
    </row>
    <row r="126" spans="3:12">
      <c r="C126" s="141"/>
      <c r="D126" s="158"/>
      <c r="E126" s="123"/>
      <c r="F126" s="97">
        <f t="shared" si="6"/>
        <v>0</v>
      </c>
      <c r="G126" s="161"/>
      <c r="H126" s="142" t="s">
        <v>1099</v>
      </c>
      <c r="I126" s="130" t="str">
        <f>VLOOKUP(H126,Presupuesto!$B$11:$C$565,2,0)</f>
        <v>BECAS RELEVO GENERACIONAL</v>
      </c>
      <c r="J126" s="98" t="str">
        <f t="shared" si="7"/>
        <v>Posgrado</v>
      </c>
      <c r="K126" s="98" t="s">
        <v>412</v>
      </c>
      <c r="L126" s="98"/>
    </row>
    <row r="127" spans="3:12">
      <c r="C127" s="141"/>
      <c r="D127" s="158"/>
      <c r="E127" s="123"/>
      <c r="F127" s="97">
        <f t="shared" si="6"/>
        <v>0</v>
      </c>
      <c r="G127" s="161"/>
      <c r="H127" s="142" t="s">
        <v>1101</v>
      </c>
      <c r="I127" s="130" t="str">
        <f>VLOOKUP(H127,Presupuesto!$B$11:$C$565,2,0)</f>
        <v>BECAS DE EQUIDAD</v>
      </c>
      <c r="J127" s="98" t="str">
        <f t="shared" si="7"/>
        <v>Posgrado</v>
      </c>
      <c r="K127" s="98" t="s">
        <v>412</v>
      </c>
      <c r="L127" s="98"/>
    </row>
    <row r="128" spans="3:12">
      <c r="C128" s="141"/>
      <c r="D128" s="158"/>
      <c r="E128" s="123"/>
      <c r="F128" s="97">
        <f t="shared" si="6"/>
        <v>0</v>
      </c>
      <c r="G128" s="161"/>
      <c r="H128" s="142" t="s">
        <v>1103</v>
      </c>
      <c r="I128" s="130" t="str">
        <f>VLOOKUP(H128,Presupuesto!$B$11:$C$565,2,0)</f>
        <v>PREMIOS AL INVESTIGADOR</v>
      </c>
      <c r="J128" s="98" t="str">
        <f t="shared" si="7"/>
        <v>Posgrado</v>
      </c>
      <c r="K128" s="98" t="s">
        <v>412</v>
      </c>
      <c r="L128" s="98"/>
    </row>
    <row r="129" spans="3:12">
      <c r="C129" s="141"/>
      <c r="D129" s="158"/>
      <c r="E129" s="123"/>
      <c r="F129" s="97">
        <f t="shared" si="6"/>
        <v>0</v>
      </c>
      <c r="G129" s="161"/>
      <c r="H129" s="142" t="s">
        <v>1105</v>
      </c>
      <c r="I129" s="130" t="str">
        <f>VLOOKUP(H129,Presupuesto!$B$11:$C$565,2,0)</f>
        <v>BECAS DE INV. PARA ESTUDIANTES DE POSTGRADO</v>
      </c>
      <c r="J129" s="98" t="str">
        <f t="shared" si="7"/>
        <v>Posgrado</v>
      </c>
      <c r="K129" s="98" t="s">
        <v>412</v>
      </c>
      <c r="L129" s="98"/>
    </row>
    <row r="130" spans="3:12">
      <c r="C130" s="141"/>
      <c r="D130" s="158"/>
      <c r="E130" s="123"/>
      <c r="F130" s="97">
        <f t="shared" si="6"/>
        <v>0</v>
      </c>
      <c r="G130" s="161"/>
      <c r="H130" s="142" t="s">
        <v>1107</v>
      </c>
      <c r="I130" s="130" t="str">
        <f>VLOOKUP(H130,Presupuesto!$B$11:$C$565,2,0)</f>
        <v>Becas Especiales de Investigación</v>
      </c>
      <c r="J130" s="98" t="str">
        <f t="shared" si="7"/>
        <v>Posgrado</v>
      </c>
      <c r="K130" s="98" t="s">
        <v>412</v>
      </c>
      <c r="L130" s="98"/>
    </row>
    <row r="131" spans="3:12" ht="15.75" thickBot="1">
      <c r="C131" s="147"/>
      <c r="D131" s="220"/>
      <c r="E131" s="103"/>
      <c r="F131" s="105">
        <f t="shared" si="6"/>
        <v>0</v>
      </c>
      <c r="G131" s="162"/>
      <c r="H131" s="148"/>
      <c r="I131" s="132" t="e">
        <f>VLOOKUP(H131,Presupuesto!$B$11:$C$565,2,0)</f>
        <v>#N/A</v>
      </c>
      <c r="J131" s="106" t="str">
        <f t="shared" si="7"/>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Relaciones Publicas</cp:lastModifiedBy>
  <cp:lastPrinted>2014-04-11T16:36:49Z</cp:lastPrinted>
  <dcterms:created xsi:type="dcterms:W3CDTF">2010-05-02T01:28:32Z</dcterms:created>
  <dcterms:modified xsi:type="dcterms:W3CDTF">2015-10-07T23:32:38Z</dcterms:modified>
</cp:coreProperties>
</file>