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5570" windowHeight="9240" tabRatio="767" firstSheet="23" activeTab="2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I32" i="21" l="1"/>
  <c r="P16" i="44" l="1"/>
  <c r="P17" i="44"/>
  <c r="O16" i="44"/>
  <c r="O17" i="44"/>
  <c r="F176" i="8"/>
  <c r="F173" i="8"/>
  <c r="O16" i="33" l="1"/>
  <c r="O29" i="45"/>
  <c r="P25" i="45"/>
  <c r="P26" i="45"/>
  <c r="O25" i="45"/>
  <c r="O26" i="45"/>
  <c r="O27" i="45"/>
  <c r="K766" i="7"/>
  <c r="J766" i="7"/>
  <c r="F766" i="7"/>
  <c r="G766" i="7" s="1"/>
  <c r="K765" i="7"/>
  <c r="J765" i="7"/>
  <c r="G765" i="7"/>
  <c r="K764" i="7"/>
  <c r="J764" i="7"/>
  <c r="G764" i="7"/>
  <c r="K763" i="7"/>
  <c r="J763" i="7"/>
  <c r="G763" i="7"/>
  <c r="K762" i="7"/>
  <c r="J762" i="7"/>
  <c r="G762" i="7"/>
  <c r="K761" i="7"/>
  <c r="J761" i="7"/>
  <c r="G761" i="7"/>
  <c r="K760" i="7"/>
  <c r="J760" i="7"/>
  <c r="G760" i="7"/>
  <c r="J759" i="7"/>
  <c r="E759" i="7"/>
  <c r="G759" i="7" s="1"/>
  <c r="K758" i="7"/>
  <c r="J758" i="7"/>
  <c r="G758" i="7"/>
  <c r="J757" i="7"/>
  <c r="G757" i="7"/>
  <c r="C754" i="7"/>
  <c r="K747" i="7"/>
  <c r="J747" i="7"/>
  <c r="F747" i="7"/>
  <c r="G747" i="7" s="1"/>
  <c r="K746" i="7"/>
  <c r="J746" i="7"/>
  <c r="G746" i="7"/>
  <c r="K745" i="7"/>
  <c r="J745" i="7"/>
  <c r="G745" i="7"/>
  <c r="K744" i="7"/>
  <c r="J744" i="7"/>
  <c r="G744" i="7"/>
  <c r="K743" i="7"/>
  <c r="J743" i="7"/>
  <c r="G743" i="7"/>
  <c r="K742" i="7"/>
  <c r="J742" i="7"/>
  <c r="G742" i="7"/>
  <c r="K741" i="7"/>
  <c r="J741" i="7"/>
  <c r="G741" i="7"/>
  <c r="J740" i="7"/>
  <c r="E740" i="7"/>
  <c r="G740" i="7" s="1"/>
  <c r="K739" i="7"/>
  <c r="J739" i="7"/>
  <c r="G739" i="7"/>
  <c r="J738" i="7"/>
  <c r="G738" i="7"/>
  <c r="C735" i="7"/>
  <c r="K728" i="7"/>
  <c r="J728" i="7"/>
  <c r="F728" i="7"/>
  <c r="G728" i="7" s="1"/>
  <c r="K727" i="7"/>
  <c r="J727" i="7"/>
  <c r="G727" i="7"/>
  <c r="K726" i="7"/>
  <c r="J726" i="7"/>
  <c r="G726" i="7"/>
  <c r="K725" i="7"/>
  <c r="J725" i="7"/>
  <c r="G725" i="7"/>
  <c r="K724" i="7"/>
  <c r="J724" i="7"/>
  <c r="G724" i="7"/>
  <c r="K723" i="7"/>
  <c r="J723" i="7"/>
  <c r="G723" i="7"/>
  <c r="K722" i="7"/>
  <c r="J722" i="7"/>
  <c r="G722" i="7"/>
  <c r="J721" i="7"/>
  <c r="E721" i="7"/>
  <c r="G721" i="7" s="1"/>
  <c r="K720" i="7"/>
  <c r="J720" i="7"/>
  <c r="G720" i="7"/>
  <c r="J719" i="7"/>
  <c r="G719" i="7"/>
  <c r="C716" i="7"/>
  <c r="K709" i="7"/>
  <c r="J709" i="7"/>
  <c r="F709" i="7"/>
  <c r="G709" i="7" s="1"/>
  <c r="K708" i="7"/>
  <c r="J708" i="7"/>
  <c r="G708" i="7"/>
  <c r="K707" i="7"/>
  <c r="J707" i="7"/>
  <c r="G707" i="7"/>
  <c r="K706" i="7"/>
  <c r="J706" i="7"/>
  <c r="G706" i="7"/>
  <c r="K705" i="7"/>
  <c r="J705" i="7"/>
  <c r="G705" i="7"/>
  <c r="K704" i="7"/>
  <c r="J704" i="7"/>
  <c r="G704" i="7"/>
  <c r="K703" i="7"/>
  <c r="J703" i="7"/>
  <c r="G703" i="7"/>
  <c r="J702" i="7"/>
  <c r="E702" i="7"/>
  <c r="G702" i="7" s="1"/>
  <c r="K701" i="7"/>
  <c r="J701" i="7"/>
  <c r="G701" i="7"/>
  <c r="J700" i="7"/>
  <c r="G700" i="7"/>
  <c r="C697" i="7"/>
  <c r="K690" i="7"/>
  <c r="J690" i="7"/>
  <c r="F690" i="7"/>
  <c r="G690" i="7" s="1"/>
  <c r="K689" i="7"/>
  <c r="J689" i="7"/>
  <c r="G689" i="7"/>
  <c r="K688" i="7"/>
  <c r="J688" i="7"/>
  <c r="G688" i="7"/>
  <c r="K687" i="7"/>
  <c r="J687" i="7"/>
  <c r="G687" i="7"/>
  <c r="K686" i="7"/>
  <c r="J686" i="7"/>
  <c r="G686" i="7"/>
  <c r="K685" i="7"/>
  <c r="J685" i="7"/>
  <c r="G685" i="7"/>
  <c r="K684" i="7"/>
  <c r="J684" i="7"/>
  <c r="G684" i="7"/>
  <c r="J683" i="7"/>
  <c r="E683" i="7"/>
  <c r="G683" i="7" s="1"/>
  <c r="K682" i="7"/>
  <c r="J682" i="7"/>
  <c r="G682" i="7"/>
  <c r="J681" i="7"/>
  <c r="G681" i="7"/>
  <c r="C678" i="7"/>
  <c r="K671" i="7"/>
  <c r="J671" i="7"/>
  <c r="F671" i="7"/>
  <c r="G671" i="7" s="1"/>
  <c r="K670" i="7"/>
  <c r="J670" i="7"/>
  <c r="G670" i="7"/>
  <c r="K669" i="7"/>
  <c r="J669" i="7"/>
  <c r="G669" i="7"/>
  <c r="K668" i="7"/>
  <c r="J668" i="7"/>
  <c r="G668" i="7"/>
  <c r="K667" i="7"/>
  <c r="J667" i="7"/>
  <c r="G667" i="7"/>
  <c r="K666" i="7"/>
  <c r="J666" i="7"/>
  <c r="G666" i="7"/>
  <c r="K665" i="7"/>
  <c r="J665" i="7"/>
  <c r="G665" i="7"/>
  <c r="J664" i="7"/>
  <c r="E664" i="7"/>
  <c r="G664" i="7" s="1"/>
  <c r="K663" i="7"/>
  <c r="J663" i="7"/>
  <c r="G663" i="7"/>
  <c r="J662" i="7"/>
  <c r="G662" i="7"/>
  <c r="C659" i="7"/>
  <c r="K652" i="7"/>
  <c r="J652" i="7"/>
  <c r="F652" i="7"/>
  <c r="G652" i="7" s="1"/>
  <c r="K651" i="7"/>
  <c r="J651" i="7"/>
  <c r="G651" i="7"/>
  <c r="K650" i="7"/>
  <c r="J650" i="7"/>
  <c r="G650" i="7"/>
  <c r="K649" i="7"/>
  <c r="J649" i="7"/>
  <c r="G649" i="7"/>
  <c r="K648" i="7"/>
  <c r="J648" i="7"/>
  <c r="G648" i="7"/>
  <c r="K647" i="7"/>
  <c r="J647" i="7"/>
  <c r="G647" i="7"/>
  <c r="K646" i="7"/>
  <c r="J646" i="7"/>
  <c r="G646" i="7"/>
  <c r="J645" i="7"/>
  <c r="E645" i="7"/>
  <c r="G645" i="7" s="1"/>
  <c r="K644" i="7"/>
  <c r="J644" i="7"/>
  <c r="G644" i="7"/>
  <c r="J643" i="7"/>
  <c r="G643" i="7"/>
  <c r="C640" i="7"/>
  <c r="K633" i="7"/>
  <c r="J633" i="7"/>
  <c r="F633" i="7"/>
  <c r="G633" i="7" s="1"/>
  <c r="K632" i="7"/>
  <c r="J632" i="7"/>
  <c r="G632" i="7"/>
  <c r="K631" i="7"/>
  <c r="J631" i="7"/>
  <c r="G631" i="7"/>
  <c r="K630" i="7"/>
  <c r="J630" i="7"/>
  <c r="G630" i="7"/>
  <c r="K629" i="7"/>
  <c r="J629" i="7"/>
  <c r="G629" i="7"/>
  <c r="K628" i="7"/>
  <c r="J628" i="7"/>
  <c r="G628" i="7"/>
  <c r="K627" i="7"/>
  <c r="J627" i="7"/>
  <c r="G627" i="7"/>
  <c r="J626" i="7"/>
  <c r="E626" i="7"/>
  <c r="G626" i="7" s="1"/>
  <c r="K625" i="7"/>
  <c r="J625" i="7"/>
  <c r="G625" i="7"/>
  <c r="J624" i="7"/>
  <c r="G624" i="7"/>
  <c r="C621" i="7"/>
  <c r="K614" i="7"/>
  <c r="J614" i="7"/>
  <c r="F614" i="7"/>
  <c r="G614" i="7" s="1"/>
  <c r="K613" i="7"/>
  <c r="J613" i="7"/>
  <c r="G613" i="7"/>
  <c r="K612" i="7"/>
  <c r="J612" i="7"/>
  <c r="G612" i="7"/>
  <c r="K611" i="7"/>
  <c r="J611" i="7"/>
  <c r="G611" i="7"/>
  <c r="K610" i="7"/>
  <c r="J610" i="7"/>
  <c r="G610" i="7"/>
  <c r="K609" i="7"/>
  <c r="J609" i="7"/>
  <c r="G609" i="7"/>
  <c r="K608" i="7"/>
  <c r="J608" i="7"/>
  <c r="G608" i="7"/>
  <c r="J607" i="7"/>
  <c r="E607" i="7"/>
  <c r="G607" i="7" s="1"/>
  <c r="K606" i="7"/>
  <c r="J606" i="7"/>
  <c r="G606" i="7"/>
  <c r="J605" i="7"/>
  <c r="G605" i="7"/>
  <c r="C602" i="7"/>
  <c r="K595" i="7"/>
  <c r="J595" i="7"/>
  <c r="F595" i="7"/>
  <c r="G595" i="7" s="1"/>
  <c r="K594" i="7"/>
  <c r="J594" i="7"/>
  <c r="G594" i="7"/>
  <c r="K593" i="7"/>
  <c r="J593" i="7"/>
  <c r="G593" i="7"/>
  <c r="K592" i="7"/>
  <c r="J592" i="7"/>
  <c r="G592" i="7"/>
  <c r="K591" i="7"/>
  <c r="J591" i="7"/>
  <c r="G591" i="7"/>
  <c r="K590" i="7"/>
  <c r="J590" i="7"/>
  <c r="G590" i="7"/>
  <c r="K589" i="7"/>
  <c r="J589" i="7"/>
  <c r="G589" i="7"/>
  <c r="J588" i="7"/>
  <c r="E588" i="7"/>
  <c r="G588" i="7" s="1"/>
  <c r="K587" i="7"/>
  <c r="J587" i="7"/>
  <c r="G587" i="7"/>
  <c r="J586" i="7"/>
  <c r="G586" i="7"/>
  <c r="C583" i="7"/>
  <c r="K576" i="7"/>
  <c r="J576" i="7"/>
  <c r="F576" i="7"/>
  <c r="G576" i="7" s="1"/>
  <c r="K575" i="7"/>
  <c r="J575" i="7"/>
  <c r="G575" i="7"/>
  <c r="K574" i="7"/>
  <c r="J574" i="7"/>
  <c r="G574" i="7"/>
  <c r="K573" i="7"/>
  <c r="J573" i="7"/>
  <c r="G573" i="7"/>
  <c r="K572" i="7"/>
  <c r="J572" i="7"/>
  <c r="G572" i="7"/>
  <c r="K571" i="7"/>
  <c r="J571" i="7"/>
  <c r="G571" i="7"/>
  <c r="K570" i="7"/>
  <c r="J570" i="7"/>
  <c r="G570" i="7"/>
  <c r="J569" i="7"/>
  <c r="E569" i="7"/>
  <c r="G569" i="7" s="1"/>
  <c r="J568" i="7"/>
  <c r="G568" i="7"/>
  <c r="J567" i="7"/>
  <c r="G567" i="7"/>
  <c r="C564" i="7"/>
  <c r="K557" i="7"/>
  <c r="J557" i="7"/>
  <c r="F557" i="7"/>
  <c r="G557" i="7" s="1"/>
  <c r="K556" i="7"/>
  <c r="J556" i="7"/>
  <c r="G556" i="7"/>
  <c r="K555" i="7"/>
  <c r="J555" i="7"/>
  <c r="G555" i="7"/>
  <c r="K554" i="7"/>
  <c r="J554" i="7"/>
  <c r="G554" i="7"/>
  <c r="K553" i="7"/>
  <c r="J553" i="7"/>
  <c r="G553" i="7"/>
  <c r="K552" i="7"/>
  <c r="J552" i="7"/>
  <c r="G552" i="7"/>
  <c r="K551" i="7"/>
  <c r="J551" i="7"/>
  <c r="G551" i="7"/>
  <c r="J550" i="7"/>
  <c r="E550" i="7"/>
  <c r="G550" i="7" s="1"/>
  <c r="J549" i="7"/>
  <c r="G549" i="7"/>
  <c r="J548" i="7"/>
  <c r="G548" i="7"/>
  <c r="C545" i="7"/>
  <c r="K538" i="7"/>
  <c r="J538" i="7"/>
  <c r="F538" i="7"/>
  <c r="G538" i="7" s="1"/>
  <c r="K537" i="7"/>
  <c r="J537" i="7"/>
  <c r="G537" i="7"/>
  <c r="K536" i="7"/>
  <c r="J536" i="7"/>
  <c r="G536" i="7"/>
  <c r="K535" i="7"/>
  <c r="J535" i="7"/>
  <c r="G535" i="7"/>
  <c r="K534" i="7"/>
  <c r="J534" i="7"/>
  <c r="G534" i="7"/>
  <c r="K533" i="7"/>
  <c r="J533" i="7"/>
  <c r="G533" i="7"/>
  <c r="K532" i="7"/>
  <c r="J532" i="7"/>
  <c r="G532" i="7"/>
  <c r="J531" i="7"/>
  <c r="E531" i="7"/>
  <c r="G531" i="7" s="1"/>
  <c r="K530" i="7"/>
  <c r="J530" i="7"/>
  <c r="G530" i="7"/>
  <c r="J529" i="7"/>
  <c r="G529" i="7"/>
  <c r="C526" i="7"/>
  <c r="K519" i="7"/>
  <c r="J519" i="7"/>
  <c r="F519" i="7"/>
  <c r="G519" i="7" s="1"/>
  <c r="K518" i="7"/>
  <c r="J518" i="7"/>
  <c r="G518" i="7"/>
  <c r="K517" i="7"/>
  <c r="J517" i="7"/>
  <c r="G517" i="7"/>
  <c r="K516" i="7"/>
  <c r="J516" i="7"/>
  <c r="G516" i="7"/>
  <c r="K515" i="7"/>
  <c r="J515" i="7"/>
  <c r="G515" i="7"/>
  <c r="K514" i="7"/>
  <c r="J514" i="7"/>
  <c r="G514" i="7"/>
  <c r="K513" i="7"/>
  <c r="J513" i="7"/>
  <c r="G513" i="7"/>
  <c r="J512" i="7"/>
  <c r="E512" i="7"/>
  <c r="G512" i="7" s="1"/>
  <c r="K511" i="7"/>
  <c r="J511" i="7"/>
  <c r="G511" i="7"/>
  <c r="J510" i="7"/>
  <c r="G510" i="7"/>
  <c r="C507" i="7"/>
  <c r="O23" i="45"/>
  <c r="O24" i="45"/>
  <c r="O21" i="45"/>
  <c r="O22" i="45"/>
  <c r="P21" i="45"/>
  <c r="O15" i="45"/>
  <c r="O16" i="45"/>
  <c r="O17" i="45"/>
  <c r="O18" i="45"/>
  <c r="O19" i="45"/>
  <c r="O20" i="45"/>
  <c r="O12" i="23"/>
  <c r="O13" i="23"/>
  <c r="O14" i="23"/>
  <c r="O15" i="23"/>
  <c r="O16" i="23"/>
  <c r="O17" i="23"/>
  <c r="O18" i="23"/>
  <c r="O19" i="23"/>
  <c r="O20" i="23"/>
  <c r="O21" i="23"/>
  <c r="K501" i="7"/>
  <c r="J501" i="7"/>
  <c r="F501" i="7"/>
  <c r="G501" i="7" s="1"/>
  <c r="K500" i="7"/>
  <c r="J500" i="7"/>
  <c r="G500" i="7"/>
  <c r="K499" i="7"/>
  <c r="J499" i="7"/>
  <c r="G499" i="7"/>
  <c r="K498" i="7"/>
  <c r="J498" i="7"/>
  <c r="G498" i="7"/>
  <c r="K497" i="7"/>
  <c r="J497" i="7"/>
  <c r="G497" i="7"/>
  <c r="K496" i="7"/>
  <c r="J496" i="7"/>
  <c r="G496" i="7"/>
  <c r="K495" i="7"/>
  <c r="J495" i="7"/>
  <c r="G495" i="7"/>
  <c r="J494" i="7"/>
  <c r="E494" i="7"/>
  <c r="G494" i="7" s="1"/>
  <c r="K493" i="7"/>
  <c r="J493" i="7"/>
  <c r="G493" i="7"/>
  <c r="J492" i="7"/>
  <c r="G492" i="7"/>
  <c r="C489" i="7"/>
  <c r="K482" i="7"/>
  <c r="J482" i="7"/>
  <c r="G482" i="7"/>
  <c r="F482" i="7"/>
  <c r="K481" i="7"/>
  <c r="J481" i="7"/>
  <c r="G481" i="7"/>
  <c r="K480" i="7"/>
  <c r="J480" i="7"/>
  <c r="G480" i="7"/>
  <c r="K479" i="7"/>
  <c r="J479" i="7"/>
  <c r="G479" i="7"/>
  <c r="K478" i="7"/>
  <c r="J478" i="7"/>
  <c r="G478" i="7"/>
  <c r="K477" i="7"/>
  <c r="J477" i="7"/>
  <c r="G477" i="7"/>
  <c r="K476" i="7"/>
  <c r="J476" i="7"/>
  <c r="G476" i="7"/>
  <c r="J475" i="7"/>
  <c r="E475" i="7"/>
  <c r="G475" i="7" s="1"/>
  <c r="K474" i="7"/>
  <c r="J474" i="7"/>
  <c r="G474" i="7"/>
  <c r="J473" i="7"/>
  <c r="G473" i="7"/>
  <c r="C470" i="7"/>
  <c r="K463" i="7"/>
  <c r="J463" i="7"/>
  <c r="F463" i="7"/>
  <c r="G463" i="7" s="1"/>
  <c r="K462" i="7"/>
  <c r="J462" i="7"/>
  <c r="G462" i="7"/>
  <c r="K461" i="7"/>
  <c r="J461" i="7"/>
  <c r="G461" i="7"/>
  <c r="K460" i="7"/>
  <c r="J460" i="7"/>
  <c r="G460" i="7"/>
  <c r="K459" i="7"/>
  <c r="J459" i="7"/>
  <c r="G459" i="7"/>
  <c r="K458" i="7"/>
  <c r="J458" i="7"/>
  <c r="G458" i="7"/>
  <c r="K457" i="7"/>
  <c r="J457" i="7"/>
  <c r="G457" i="7"/>
  <c r="J456" i="7"/>
  <c r="E456" i="7"/>
  <c r="G456" i="7" s="1"/>
  <c r="K455" i="7"/>
  <c r="J455" i="7"/>
  <c r="G455" i="7"/>
  <c r="J454" i="7"/>
  <c r="G454" i="7"/>
  <c r="C451" i="7"/>
  <c r="K444" i="7"/>
  <c r="J444" i="7"/>
  <c r="F444" i="7"/>
  <c r="G444" i="7" s="1"/>
  <c r="K443" i="7"/>
  <c r="J443" i="7"/>
  <c r="G443" i="7"/>
  <c r="K442" i="7"/>
  <c r="J442" i="7"/>
  <c r="G442" i="7"/>
  <c r="K441" i="7"/>
  <c r="J441" i="7"/>
  <c r="G441" i="7"/>
  <c r="K440" i="7"/>
  <c r="J440" i="7"/>
  <c r="G440" i="7"/>
  <c r="K439" i="7"/>
  <c r="J439" i="7"/>
  <c r="G439" i="7"/>
  <c r="K438" i="7"/>
  <c r="J438" i="7"/>
  <c r="G438" i="7"/>
  <c r="J437" i="7"/>
  <c r="E437" i="7"/>
  <c r="G437" i="7" s="1"/>
  <c r="K436" i="7"/>
  <c r="J436" i="7"/>
  <c r="G436" i="7"/>
  <c r="J435" i="7"/>
  <c r="G435" i="7"/>
  <c r="C432" i="7"/>
  <c r="K425" i="7"/>
  <c r="J425" i="7"/>
  <c r="G425" i="7"/>
  <c r="F425" i="7"/>
  <c r="K424" i="7"/>
  <c r="J424" i="7"/>
  <c r="G424" i="7"/>
  <c r="K423" i="7"/>
  <c r="J423" i="7"/>
  <c r="G423" i="7"/>
  <c r="K422" i="7"/>
  <c r="J422" i="7"/>
  <c r="G422" i="7"/>
  <c r="K421" i="7"/>
  <c r="J421" i="7"/>
  <c r="G421" i="7"/>
  <c r="K420" i="7"/>
  <c r="J420" i="7"/>
  <c r="G420" i="7"/>
  <c r="K419" i="7"/>
  <c r="J419" i="7"/>
  <c r="G419" i="7"/>
  <c r="J418" i="7"/>
  <c r="E418" i="7"/>
  <c r="G418" i="7" s="1"/>
  <c r="K417" i="7"/>
  <c r="J417" i="7"/>
  <c r="G417" i="7"/>
  <c r="J416" i="7"/>
  <c r="G416" i="7"/>
  <c r="C413" i="7"/>
  <c r="K406" i="7"/>
  <c r="J406" i="7"/>
  <c r="F406" i="7"/>
  <c r="G406" i="7" s="1"/>
  <c r="K405" i="7"/>
  <c r="J405" i="7"/>
  <c r="G405" i="7"/>
  <c r="K404" i="7"/>
  <c r="J404" i="7"/>
  <c r="G404" i="7"/>
  <c r="K403" i="7"/>
  <c r="J403" i="7"/>
  <c r="G403" i="7"/>
  <c r="K402" i="7"/>
  <c r="J402" i="7"/>
  <c r="G402" i="7"/>
  <c r="K401" i="7"/>
  <c r="J401" i="7"/>
  <c r="G401" i="7"/>
  <c r="K400" i="7"/>
  <c r="J400" i="7"/>
  <c r="G400" i="7"/>
  <c r="J399" i="7"/>
  <c r="E399" i="7"/>
  <c r="G399" i="7" s="1"/>
  <c r="K398" i="7"/>
  <c r="J398" i="7"/>
  <c r="G398" i="7"/>
  <c r="J397" i="7"/>
  <c r="G397" i="7"/>
  <c r="C394" i="7"/>
  <c r="K387" i="7"/>
  <c r="J387" i="7"/>
  <c r="F387" i="7"/>
  <c r="G387" i="7" s="1"/>
  <c r="K386" i="7"/>
  <c r="J386" i="7"/>
  <c r="G386" i="7"/>
  <c r="K385" i="7"/>
  <c r="J385" i="7"/>
  <c r="G385" i="7"/>
  <c r="K384" i="7"/>
  <c r="J384" i="7"/>
  <c r="G384" i="7"/>
  <c r="K383" i="7"/>
  <c r="J383" i="7"/>
  <c r="G383" i="7"/>
  <c r="K382" i="7"/>
  <c r="J382" i="7"/>
  <c r="G382" i="7"/>
  <c r="K381" i="7"/>
  <c r="J381" i="7"/>
  <c r="G381" i="7"/>
  <c r="J380" i="7"/>
  <c r="E380" i="7"/>
  <c r="G380" i="7" s="1"/>
  <c r="K379" i="7"/>
  <c r="J379" i="7"/>
  <c r="G379" i="7"/>
  <c r="J378" i="7"/>
  <c r="G378" i="7"/>
  <c r="C375" i="7"/>
  <c r="K368" i="7"/>
  <c r="J368" i="7"/>
  <c r="G368" i="7"/>
  <c r="F368" i="7"/>
  <c r="K367" i="7"/>
  <c r="J367" i="7"/>
  <c r="G367" i="7"/>
  <c r="K366" i="7"/>
  <c r="J366" i="7"/>
  <c r="G366" i="7"/>
  <c r="K365" i="7"/>
  <c r="J365" i="7"/>
  <c r="G365" i="7"/>
  <c r="K364" i="7"/>
  <c r="J364" i="7"/>
  <c r="G364" i="7"/>
  <c r="K363" i="7"/>
  <c r="J363" i="7"/>
  <c r="G363" i="7"/>
  <c r="K362" i="7"/>
  <c r="J362" i="7"/>
  <c r="G362" i="7"/>
  <c r="J361" i="7"/>
  <c r="E361" i="7"/>
  <c r="G361" i="7" s="1"/>
  <c r="K360" i="7"/>
  <c r="J360" i="7"/>
  <c r="G360" i="7"/>
  <c r="J359" i="7"/>
  <c r="G359" i="7"/>
  <c r="C356" i="7"/>
  <c r="K349" i="7"/>
  <c r="J349" i="7"/>
  <c r="F349" i="7"/>
  <c r="G349" i="7" s="1"/>
  <c r="K348" i="7"/>
  <c r="J348" i="7"/>
  <c r="G348" i="7"/>
  <c r="K347" i="7"/>
  <c r="J347" i="7"/>
  <c r="G347" i="7"/>
  <c r="K346" i="7"/>
  <c r="J346" i="7"/>
  <c r="G346" i="7"/>
  <c r="K345" i="7"/>
  <c r="J345" i="7"/>
  <c r="G345" i="7"/>
  <c r="K344" i="7"/>
  <c r="J344" i="7"/>
  <c r="G344" i="7"/>
  <c r="K343" i="7"/>
  <c r="J343" i="7"/>
  <c r="G343" i="7"/>
  <c r="J342" i="7"/>
  <c r="E342" i="7"/>
  <c r="G342" i="7" s="1"/>
  <c r="K341" i="7"/>
  <c r="J341" i="7"/>
  <c r="G341" i="7"/>
  <c r="J340" i="7"/>
  <c r="G340" i="7"/>
  <c r="C337" i="7"/>
  <c r="P11" i="30"/>
  <c r="P12" i="30"/>
  <c r="P13" i="30"/>
  <c r="P14" i="30"/>
  <c r="P15" i="30"/>
  <c r="P16" i="30"/>
  <c r="P17" i="30"/>
  <c r="P18" i="30"/>
  <c r="P19" i="30"/>
  <c r="O11" i="30"/>
  <c r="O12" i="30"/>
  <c r="O13" i="30"/>
  <c r="O14" i="30"/>
  <c r="O15" i="30"/>
  <c r="O16" i="30"/>
  <c r="O17" i="30"/>
  <c r="O18" i="30"/>
  <c r="O19" i="30"/>
  <c r="O20" i="30"/>
  <c r="O21" i="30"/>
  <c r="O22" i="30"/>
  <c r="O10" i="29"/>
  <c r="O27" i="22"/>
  <c r="P26" i="22"/>
  <c r="P25" i="22"/>
  <c r="O25" i="22"/>
  <c r="O26" i="22"/>
  <c r="O28" i="22"/>
  <c r="O29" i="22"/>
  <c r="O30" i="22"/>
  <c r="O31" i="22"/>
  <c r="O32" i="22"/>
  <c r="O33" i="22"/>
  <c r="O34" i="22"/>
  <c r="O35" i="22"/>
  <c r="K330" i="7"/>
  <c r="J330" i="7"/>
  <c r="F330" i="7"/>
  <c r="G330" i="7" s="1"/>
  <c r="K329" i="7"/>
  <c r="J329" i="7"/>
  <c r="G329" i="7"/>
  <c r="K328" i="7"/>
  <c r="J328" i="7"/>
  <c r="G328" i="7"/>
  <c r="K327" i="7"/>
  <c r="J327" i="7"/>
  <c r="G327" i="7"/>
  <c r="K326" i="7"/>
  <c r="J326" i="7"/>
  <c r="G326" i="7"/>
  <c r="K325" i="7"/>
  <c r="J325" i="7"/>
  <c r="G325" i="7"/>
  <c r="K324" i="7"/>
  <c r="J324" i="7"/>
  <c r="G324" i="7"/>
  <c r="J323" i="7"/>
  <c r="E323" i="7"/>
  <c r="G323" i="7" s="1"/>
  <c r="K322" i="7"/>
  <c r="J322" i="7"/>
  <c r="G322" i="7"/>
  <c r="J321" i="7"/>
  <c r="G321" i="7"/>
  <c r="C318" i="7"/>
  <c r="K311" i="7"/>
  <c r="J311" i="7"/>
  <c r="F311" i="7"/>
  <c r="G311" i="7" s="1"/>
  <c r="K310" i="7"/>
  <c r="J310" i="7"/>
  <c r="G310" i="7"/>
  <c r="K309" i="7"/>
  <c r="J309" i="7"/>
  <c r="G309" i="7"/>
  <c r="K308" i="7"/>
  <c r="J308" i="7"/>
  <c r="G308" i="7"/>
  <c r="K307" i="7"/>
  <c r="J307" i="7"/>
  <c r="G307" i="7"/>
  <c r="K306" i="7"/>
  <c r="J306" i="7"/>
  <c r="G306" i="7"/>
  <c r="K305" i="7"/>
  <c r="J305" i="7"/>
  <c r="G305" i="7"/>
  <c r="J304" i="7"/>
  <c r="E304" i="7"/>
  <c r="G304" i="7" s="1"/>
  <c r="K303" i="7"/>
  <c r="J303" i="7"/>
  <c r="G303" i="7"/>
  <c r="J302" i="7"/>
  <c r="G302" i="7"/>
  <c r="C299" i="7"/>
  <c r="K292" i="7"/>
  <c r="J292" i="7"/>
  <c r="F292" i="7"/>
  <c r="G292" i="7" s="1"/>
  <c r="J291" i="7"/>
  <c r="G291" i="7"/>
  <c r="K290" i="7"/>
  <c r="J290" i="7"/>
  <c r="G290" i="7"/>
  <c r="J289" i="7"/>
  <c r="E289" i="7"/>
  <c r="G289" i="7" s="1"/>
  <c r="J288" i="7"/>
  <c r="E288" i="7"/>
  <c r="G288" i="7" s="1"/>
  <c r="K287" i="7"/>
  <c r="J287" i="7"/>
  <c r="G287" i="7"/>
  <c r="K286" i="7"/>
  <c r="J286" i="7"/>
  <c r="G286" i="7"/>
  <c r="J285" i="7"/>
  <c r="E285" i="7"/>
  <c r="G285" i="7" s="1"/>
  <c r="K284" i="7"/>
  <c r="J284" i="7"/>
  <c r="G284" i="7"/>
  <c r="J283" i="7"/>
  <c r="G283" i="7"/>
  <c r="C280" i="7"/>
  <c r="K273" i="7"/>
  <c r="J273" i="7"/>
  <c r="F273" i="7"/>
  <c r="G273" i="7" s="1"/>
  <c r="K272" i="7"/>
  <c r="J272" i="7"/>
  <c r="G272" i="7"/>
  <c r="K271" i="7"/>
  <c r="J271" i="7"/>
  <c r="G271" i="7"/>
  <c r="K270" i="7"/>
  <c r="J270" i="7"/>
  <c r="G270" i="7"/>
  <c r="K269" i="7"/>
  <c r="J269" i="7"/>
  <c r="G269" i="7"/>
  <c r="K268" i="7"/>
  <c r="J268" i="7"/>
  <c r="G268" i="7"/>
  <c r="K267" i="7"/>
  <c r="J267" i="7"/>
  <c r="G267" i="7"/>
  <c r="J266" i="7"/>
  <c r="E266" i="7"/>
  <c r="G266" i="7" s="1"/>
  <c r="K265" i="7"/>
  <c r="J265" i="7"/>
  <c r="G265" i="7"/>
  <c r="J264" i="7"/>
  <c r="G264" i="7"/>
  <c r="C261" i="7"/>
  <c r="K254" i="7"/>
  <c r="J254" i="7"/>
  <c r="F254" i="7"/>
  <c r="G254" i="7" s="1"/>
  <c r="K253" i="7"/>
  <c r="J253" i="7"/>
  <c r="G253" i="7"/>
  <c r="K252" i="7"/>
  <c r="J252" i="7"/>
  <c r="G252" i="7"/>
  <c r="K251" i="7"/>
  <c r="J251" i="7"/>
  <c r="G251" i="7"/>
  <c r="K250" i="7"/>
  <c r="J250" i="7"/>
  <c r="G250" i="7"/>
  <c r="K249" i="7"/>
  <c r="J249" i="7"/>
  <c r="G249" i="7"/>
  <c r="K248" i="7"/>
  <c r="J248" i="7"/>
  <c r="G248" i="7"/>
  <c r="J247" i="7"/>
  <c r="E247" i="7"/>
  <c r="G247" i="7" s="1"/>
  <c r="K246" i="7"/>
  <c r="J246" i="7"/>
  <c r="G246" i="7"/>
  <c r="J245" i="7"/>
  <c r="G245" i="7"/>
  <c r="C242" i="7"/>
  <c r="P31" i="21"/>
  <c r="O31" i="21"/>
  <c r="O24" i="21"/>
  <c r="O10" i="21"/>
  <c r="P16" i="28"/>
  <c r="O16" i="28"/>
  <c r="O15" i="28"/>
  <c r="C14" i="7"/>
  <c r="D693" i="7" l="1"/>
  <c r="D731" i="7"/>
  <c r="D655" i="7"/>
  <c r="D617" i="7"/>
  <c r="D598" i="7"/>
  <c r="P26" i="24" s="1"/>
  <c r="D579" i="7"/>
  <c r="P10" i="47" s="1"/>
  <c r="D560" i="7"/>
  <c r="P9" i="47" s="1"/>
  <c r="D541" i="7"/>
  <c r="P16" i="33" s="1"/>
  <c r="D522" i="7"/>
  <c r="P31" i="45" s="1"/>
  <c r="D636" i="7"/>
  <c r="D674" i="7"/>
  <c r="D712" i="7"/>
  <c r="D750" i="7"/>
  <c r="D503" i="7"/>
  <c r="P27" i="45" s="1"/>
  <c r="D428" i="7"/>
  <c r="P20" i="45" s="1"/>
  <c r="D390" i="7"/>
  <c r="P16" i="45" s="1"/>
  <c r="D371" i="7"/>
  <c r="P15" i="45" s="1"/>
  <c r="D333" i="7"/>
  <c r="P9" i="45" s="1"/>
  <c r="D485" i="7"/>
  <c r="P24" i="45" s="1"/>
  <c r="D466" i="7"/>
  <c r="P23" i="45" s="1"/>
  <c r="D447" i="7"/>
  <c r="P22" i="45" s="1"/>
  <c r="D409" i="7"/>
  <c r="P19" i="45" s="1"/>
  <c r="D352" i="7"/>
  <c r="P11" i="45" s="1"/>
  <c r="D238" i="7"/>
  <c r="P27" i="30" s="1"/>
  <c r="D314" i="7"/>
  <c r="P18" i="23" s="1"/>
  <c r="D295" i="7"/>
  <c r="P14" i="23" s="1"/>
  <c r="D257" i="7"/>
  <c r="P8" i="23" s="1"/>
  <c r="D276" i="7"/>
  <c r="P12" i="23" s="1"/>
  <c r="O28" i="30"/>
  <c r="P28" i="30"/>
  <c r="P17" i="22"/>
  <c r="O17" i="22"/>
  <c r="P8" i="48" l="1"/>
  <c r="O8" i="48"/>
  <c r="P9" i="24"/>
  <c r="O9" i="24"/>
  <c r="O10" i="24"/>
  <c r="P11" i="48" l="1"/>
  <c r="O11" i="48"/>
  <c r="O10" i="47"/>
  <c r="P33" i="22"/>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O17" i="50"/>
  <c r="P17" i="50"/>
  <c r="O18" i="50"/>
  <c r="P18" i="50"/>
  <c r="O19" i="50"/>
  <c r="P19" i="50"/>
  <c r="O20" i="50"/>
  <c r="P20"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N52" i="50"/>
  <c r="M52" i="50"/>
  <c r="L52" i="50"/>
  <c r="K52" i="50"/>
  <c r="J52" i="50"/>
  <c r="I52" i="50"/>
  <c r="H52" i="50"/>
  <c r="G52" i="50"/>
  <c r="P51" i="50"/>
  <c r="O51" i="50"/>
  <c r="P16" i="50"/>
  <c r="O16" i="50"/>
  <c r="P15" i="50"/>
  <c r="O15" i="50"/>
  <c r="P14" i="50"/>
  <c r="O14" i="50"/>
  <c r="O52" i="50" l="1"/>
  <c r="P52"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2" i="44"/>
  <c r="O12" i="44"/>
  <c r="O9" i="44"/>
  <c r="P9" i="44"/>
  <c r="O10" i="44"/>
  <c r="P10" i="44"/>
  <c r="O11" i="44"/>
  <c r="P11" i="44"/>
  <c r="O13" i="44"/>
  <c r="P13"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13" i="31"/>
  <c r="O13" i="31"/>
  <c r="P12" i="31"/>
  <c r="O12" i="31"/>
  <c r="P11" i="31"/>
  <c r="O11" i="31"/>
  <c r="P10" i="31"/>
  <c r="O10" i="31"/>
  <c r="P9" i="31"/>
  <c r="O9" i="31"/>
  <c r="O8" i="44"/>
  <c r="P8" i="44"/>
  <c r="O14" i="44"/>
  <c r="P14" i="44"/>
  <c r="O15" i="44"/>
  <c r="P15" i="44"/>
  <c r="O12" i="24"/>
  <c r="O13" i="24"/>
  <c r="O14" i="24"/>
  <c r="O15" i="24"/>
  <c r="P15" i="24"/>
  <c r="O16" i="24"/>
  <c r="O17" i="24"/>
  <c r="O18" i="24"/>
  <c r="O19" i="24"/>
  <c r="P19" i="24"/>
  <c r="O20" i="24"/>
  <c r="P20" i="24"/>
  <c r="O21" i="24"/>
  <c r="P21" i="24"/>
  <c r="O22" i="24"/>
  <c r="P22" i="24"/>
  <c r="O23" i="24"/>
  <c r="P23" i="24"/>
  <c r="O24" i="24"/>
  <c r="O26" i="24"/>
  <c r="O13" i="48"/>
  <c r="P13" i="48"/>
  <c r="O14" i="48"/>
  <c r="P14" i="48"/>
  <c r="O15" i="48"/>
  <c r="P15" i="48"/>
  <c r="O16" i="48"/>
  <c r="P16" i="48"/>
  <c r="O17" i="48"/>
  <c r="P17" i="48"/>
  <c r="O18" i="48"/>
  <c r="P18" i="48"/>
  <c r="O19" i="48"/>
  <c r="P19" i="48"/>
  <c r="O20" i="48"/>
  <c r="P20" i="48"/>
  <c r="O21" i="48"/>
  <c r="P21" i="48"/>
  <c r="P12" i="48"/>
  <c r="O12" i="48"/>
  <c r="O9" i="47"/>
  <c r="O11" i="47"/>
  <c r="P11" i="47"/>
  <c r="P8" i="47"/>
  <c r="O8" i="47"/>
  <c r="O11" i="33"/>
  <c r="P11" i="33"/>
  <c r="O13" i="33"/>
  <c r="P13" i="33"/>
  <c r="O14" i="33"/>
  <c r="P14" i="33"/>
  <c r="O15" i="33"/>
  <c r="P15" i="33"/>
  <c r="O17" i="33"/>
  <c r="P17" i="33"/>
  <c r="O18" i="33"/>
  <c r="P18" i="33"/>
  <c r="O19" i="33"/>
  <c r="P19" i="33"/>
  <c r="O20" i="33"/>
  <c r="P20" i="33"/>
  <c r="O21" i="33"/>
  <c r="P21" i="33"/>
  <c r="O22" i="33"/>
  <c r="P22" i="33"/>
  <c r="O23" i="33"/>
  <c r="P23" i="33"/>
  <c r="O24" i="33"/>
  <c r="P24" i="33"/>
  <c r="O25" i="33"/>
  <c r="P25" i="33"/>
  <c r="O26" i="33"/>
  <c r="P26" i="33"/>
  <c r="O27" i="33"/>
  <c r="P27" i="33"/>
  <c r="P10" i="33"/>
  <c r="O10" i="33"/>
  <c r="O8" i="45"/>
  <c r="P8" i="45"/>
  <c r="O9" i="45"/>
  <c r="O10" i="45"/>
  <c r="P10" i="45"/>
  <c r="O11" i="45"/>
  <c r="O12" i="45"/>
  <c r="P12" i="45"/>
  <c r="O13" i="45"/>
  <c r="P13" i="45"/>
  <c r="O14" i="45"/>
  <c r="P14" i="45"/>
  <c r="O28" i="45"/>
  <c r="O30" i="45"/>
  <c r="O31" i="45"/>
  <c r="O32" i="45"/>
  <c r="P7" i="45"/>
  <c r="O7" i="45"/>
  <c r="O10" i="23"/>
  <c r="P10" i="23"/>
  <c r="O11" i="23"/>
  <c r="P11" i="23"/>
  <c r="P13" i="23"/>
  <c r="P19" i="23"/>
  <c r="P20" i="23"/>
  <c r="P21" i="23"/>
  <c r="O22" i="23"/>
  <c r="P22" i="23"/>
  <c r="O23" i="23"/>
  <c r="P23" i="23"/>
  <c r="O24" i="23"/>
  <c r="P24" i="23"/>
  <c r="O25" i="23"/>
  <c r="P25" i="23"/>
  <c r="O8" i="23"/>
  <c r="O27" i="30"/>
  <c r="P24" i="30"/>
  <c r="O24" i="30"/>
  <c r="P23" i="30"/>
  <c r="O23" i="30"/>
  <c r="P22" i="30"/>
  <c r="P21" i="30"/>
  <c r="P10" i="30"/>
  <c r="O10" i="30"/>
  <c r="P9" i="29"/>
  <c r="O9" i="29"/>
  <c r="P8" i="29"/>
  <c r="O8" i="29"/>
  <c r="P44" i="22"/>
  <c r="O44" i="22"/>
  <c r="P43" i="22"/>
  <c r="O43" i="22"/>
  <c r="P42" i="22"/>
  <c r="O42" i="22"/>
  <c r="P41" i="22"/>
  <c r="O41" i="22"/>
  <c r="P40" i="22"/>
  <c r="O40" i="22"/>
  <c r="P39" i="22"/>
  <c r="O39" i="22"/>
  <c r="P38" i="22"/>
  <c r="O38" i="22"/>
  <c r="P37" i="22"/>
  <c r="O37" i="22"/>
  <c r="P36" i="22"/>
  <c r="O36" i="22"/>
  <c r="P35" i="22"/>
  <c r="P32" i="22"/>
  <c r="P31" i="22"/>
  <c r="P30" i="22"/>
  <c r="P24" i="22"/>
  <c r="O24" i="22"/>
  <c r="P23" i="22"/>
  <c r="O23" i="22"/>
  <c r="P22" i="22"/>
  <c r="O22" i="22"/>
  <c r="P21" i="22"/>
  <c r="O21" i="22"/>
  <c r="P20" i="22"/>
  <c r="O20" i="22"/>
  <c r="P19" i="22"/>
  <c r="O19" i="22"/>
  <c r="P16" i="22"/>
  <c r="O16" i="22"/>
  <c r="P15" i="22"/>
  <c r="O15" i="22"/>
  <c r="P14" i="22"/>
  <c r="O14" i="22"/>
  <c r="P13" i="22"/>
  <c r="O13" i="22"/>
  <c r="P12" i="22"/>
  <c r="O12" i="22"/>
  <c r="P11" i="22"/>
  <c r="O11" i="22"/>
  <c r="P10" i="22"/>
  <c r="O10" i="22"/>
  <c r="O9" i="22"/>
  <c r="P45" i="22"/>
  <c r="O45" i="22"/>
  <c r="O9" i="21"/>
  <c r="P9" i="21"/>
  <c r="O11" i="21"/>
  <c r="P11" i="21"/>
  <c r="O13" i="21"/>
  <c r="P13" i="21"/>
  <c r="O14" i="21"/>
  <c r="P14" i="21"/>
  <c r="O15" i="21"/>
  <c r="P15" i="21"/>
  <c r="O16" i="21"/>
  <c r="P16" i="21"/>
  <c r="O17" i="21"/>
  <c r="P17" i="21"/>
  <c r="O18" i="21"/>
  <c r="P18" i="21"/>
  <c r="O19" i="21"/>
  <c r="P19" i="21"/>
  <c r="O20" i="21"/>
  <c r="P20" i="21"/>
  <c r="O21" i="21"/>
  <c r="P21" i="21"/>
  <c r="O22" i="21"/>
  <c r="P22" i="21"/>
  <c r="O23" i="21"/>
  <c r="P23" i="21"/>
  <c r="O25" i="21"/>
  <c r="O26" i="21"/>
  <c r="O27" i="21"/>
  <c r="P27" i="21"/>
  <c r="O28" i="21"/>
  <c r="O29" i="21"/>
  <c r="O30" i="21"/>
  <c r="P8" i="21"/>
  <c r="O8" i="21"/>
  <c r="O18" i="28"/>
  <c r="O10" i="28"/>
  <c r="O11" i="28"/>
  <c r="O12" i="28"/>
  <c r="O13" i="28"/>
  <c r="O14" i="28"/>
  <c r="O17" i="28"/>
  <c r="O9" i="28"/>
  <c r="P9" i="28"/>
  <c r="P18" i="28"/>
  <c r="P11" i="28"/>
  <c r="P12" i="28"/>
  <c r="P13" i="28"/>
  <c r="P14" i="28"/>
  <c r="P17" i="28"/>
  <c r="P18" i="44" l="1"/>
  <c r="O179" i="43"/>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D219" i="9" s="1"/>
  <c r="I216" i="9"/>
  <c r="F216" i="9"/>
  <c r="I215" i="9"/>
  <c r="F215" i="9"/>
  <c r="I214" i="9"/>
  <c r="F214" i="9"/>
  <c r="I213" i="9"/>
  <c r="F213" i="9"/>
  <c r="I212" i="9"/>
  <c r="F212" i="9"/>
  <c r="I211" i="9"/>
  <c r="F211" i="9"/>
  <c r="I210" i="9"/>
  <c r="F210" i="9"/>
  <c r="I209" i="9"/>
  <c r="F209" i="9"/>
  <c r="I208" i="9"/>
  <c r="F208" i="9"/>
  <c r="I207" i="9"/>
  <c r="F207" i="9"/>
  <c r="D200" i="9" s="1"/>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D143" i="9" s="1"/>
  <c r="I140" i="9"/>
  <c r="F140" i="9"/>
  <c r="I139" i="9"/>
  <c r="F139" i="9"/>
  <c r="I138" i="9"/>
  <c r="F138" i="9"/>
  <c r="I137" i="9"/>
  <c r="F137" i="9"/>
  <c r="I136" i="9"/>
  <c r="F136" i="9"/>
  <c r="I135" i="9"/>
  <c r="F135" i="9"/>
  <c r="I134" i="9"/>
  <c r="F134" i="9"/>
  <c r="I133" i="9"/>
  <c r="F133" i="9"/>
  <c r="I132" i="9"/>
  <c r="F132" i="9"/>
  <c r="I131" i="9"/>
  <c r="F131" i="9"/>
  <c r="D124"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G176" i="8"/>
  <c r="F178" i="8" s="1"/>
  <c r="G178" i="8" s="1"/>
  <c r="J175" i="8"/>
  <c r="J174" i="8"/>
  <c r="J173" i="8"/>
  <c r="G173" i="8"/>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7" i="7"/>
  <c r="K216" i="7"/>
  <c r="K215" i="7"/>
  <c r="K214" i="7"/>
  <c r="K213" i="7"/>
  <c r="K212" i="7"/>
  <c r="K211" i="7"/>
  <c r="K210" i="7"/>
  <c r="K208" i="7"/>
  <c r="K197" i="7"/>
  <c r="K196" i="7"/>
  <c r="K195" i="7"/>
  <c r="K194" i="7"/>
  <c r="K193" i="7"/>
  <c r="K192" i="7"/>
  <c r="K191" i="7"/>
  <c r="K189" i="7"/>
  <c r="K178" i="7"/>
  <c r="K177" i="7"/>
  <c r="K176" i="7"/>
  <c r="K175" i="7"/>
  <c r="K174" i="7"/>
  <c r="K173" i="7"/>
  <c r="K172" i="7"/>
  <c r="K170" i="7"/>
  <c r="K159" i="7"/>
  <c r="K158" i="7"/>
  <c r="K157" i="7"/>
  <c r="K156" i="7"/>
  <c r="K154" i="7"/>
  <c r="K153" i="7"/>
  <c r="K151" i="7"/>
  <c r="K140" i="7"/>
  <c r="K139" i="7"/>
  <c r="K138" i="7"/>
  <c r="K137" i="7"/>
  <c r="K136" i="7"/>
  <c r="K135" i="7"/>
  <c r="K134" i="7"/>
  <c r="K132" i="7"/>
  <c r="K121" i="7"/>
  <c r="K120" i="7"/>
  <c r="K119" i="7"/>
  <c r="K118" i="7"/>
  <c r="K117" i="7"/>
  <c r="K116" i="7"/>
  <c r="K115" i="7"/>
  <c r="K113" i="7"/>
  <c r="K102" i="7"/>
  <c r="K101" i="7"/>
  <c r="K100" i="7"/>
  <c r="K97" i="7"/>
  <c r="K96" i="7"/>
  <c r="K94" i="7"/>
  <c r="K83" i="7"/>
  <c r="K82" i="7"/>
  <c r="K81" i="7"/>
  <c r="K78" i="7"/>
  <c r="K77" i="7"/>
  <c r="K75" i="7"/>
  <c r="K64" i="7"/>
  <c r="K63" i="7"/>
  <c r="K62" i="7"/>
  <c r="K59" i="7"/>
  <c r="K56" i="7"/>
  <c r="K58" i="7"/>
  <c r="K45" i="7"/>
  <c r="K44" i="7"/>
  <c r="K43" i="7"/>
  <c r="K40" i="7"/>
  <c r="K39" i="7"/>
  <c r="K37" i="7"/>
  <c r="J235" i="7"/>
  <c r="F235" i="7"/>
  <c r="G235" i="7" s="1"/>
  <c r="J234" i="7"/>
  <c r="G234" i="7"/>
  <c r="J233" i="7"/>
  <c r="G233" i="7"/>
  <c r="J232" i="7"/>
  <c r="G232" i="7"/>
  <c r="J231" i="7"/>
  <c r="G231" i="7"/>
  <c r="J230" i="7"/>
  <c r="G230" i="7"/>
  <c r="J229" i="7"/>
  <c r="G229" i="7"/>
  <c r="J228" i="7"/>
  <c r="E228" i="7"/>
  <c r="G228" i="7" s="1"/>
  <c r="J227" i="7"/>
  <c r="G227" i="7"/>
  <c r="J226" i="7"/>
  <c r="G226" i="7"/>
  <c r="J216" i="7"/>
  <c r="F216" i="7"/>
  <c r="G216" i="7" s="1"/>
  <c r="J215" i="7"/>
  <c r="G215" i="7"/>
  <c r="J214" i="7"/>
  <c r="G214" i="7"/>
  <c r="J213" i="7"/>
  <c r="G213" i="7"/>
  <c r="J212" i="7"/>
  <c r="G212" i="7"/>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D67" i="9" l="1"/>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F420" i="8"/>
  <c r="G420" i="8" s="1"/>
  <c r="F180" i="8"/>
  <c r="G180" i="8" s="1"/>
  <c r="D96" i="43"/>
  <c r="D40" i="42"/>
  <c r="D160" i="42"/>
  <c r="D70" i="42"/>
  <c r="D41" i="40"/>
  <c r="D54" i="12"/>
  <c r="P15" i="23" s="1"/>
  <c r="P26" i="23" s="1"/>
  <c r="D142" i="12"/>
  <c r="P17" i="45" s="1"/>
  <c r="D230" i="12"/>
  <c r="P28" i="45" s="1"/>
  <c r="D495" i="12"/>
  <c r="P14" i="24" s="1"/>
  <c r="D583" i="12"/>
  <c r="P17" i="24" s="1"/>
  <c r="D671" i="12"/>
  <c r="D847" i="12"/>
  <c r="D363" i="12"/>
  <c r="P32" i="45" s="1"/>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P28" i="21" s="1"/>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P24" i="21" s="1"/>
  <c r="D29" i="7"/>
  <c r="P10" i="21" s="1"/>
  <c r="P32" i="21" s="1"/>
  <c r="I5" i="27" s="1"/>
  <c r="D143" i="7"/>
  <c r="P30" i="21" s="1"/>
  <c r="D162" i="7"/>
  <c r="P9" i="22" s="1"/>
  <c r="D86" i="7"/>
  <c r="P26" i="21" s="1"/>
  <c r="D200" i="7"/>
  <c r="P34" i="22" s="1"/>
  <c r="D219" i="7"/>
  <c r="P10" i="29" s="1"/>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P24" i="24" s="1"/>
  <c r="D539" i="12"/>
  <c r="P16" i="24" s="1"/>
  <c r="D98" i="12"/>
  <c r="P17" i="23" s="1"/>
  <c r="D186" i="12"/>
  <c r="P18" i="45" s="1"/>
  <c r="D274" i="12"/>
  <c r="P29" i="45" s="1"/>
  <c r="O33" i="45" s="1"/>
  <c r="D407" i="12"/>
  <c r="P12" i="24" s="1"/>
  <c r="D318" i="12"/>
  <c r="P30" i="45" s="1"/>
  <c r="D451" i="12"/>
  <c r="P13" i="24" s="1"/>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P29" i="22" s="1"/>
  <c r="D124" i="7"/>
  <c r="P29" i="21" s="1"/>
  <c r="D67" i="7"/>
  <c r="P25" i="21" s="1"/>
  <c r="G36" i="46"/>
  <c r="H36" i="46"/>
  <c r="I36" i="46"/>
  <c r="J36" i="46"/>
  <c r="K36" i="46"/>
  <c r="L36" i="46"/>
  <c r="M36" i="46"/>
  <c r="N36" i="46"/>
  <c r="O36" i="46"/>
  <c r="P36" i="46"/>
  <c r="I21" i="27" s="1"/>
  <c r="G33" i="45"/>
  <c r="H33" i="45"/>
  <c r="I33" i="45"/>
  <c r="J33" i="45"/>
  <c r="K33" i="45"/>
  <c r="L33" i="45"/>
  <c r="M33" i="45"/>
  <c r="N33" i="45"/>
  <c r="G32" i="21"/>
  <c r="H32" i="21"/>
  <c r="J32" i="21"/>
  <c r="K32" i="21"/>
  <c r="L32" i="21"/>
  <c r="M32" i="21"/>
  <c r="N32" i="21"/>
  <c r="O32" i="21"/>
  <c r="H46" i="22"/>
  <c r="I46" i="22"/>
  <c r="J46" i="22"/>
  <c r="K46" i="22"/>
  <c r="L46" i="22"/>
  <c r="M46" i="22"/>
  <c r="N46" i="22"/>
  <c r="O46" i="22"/>
  <c r="G46" i="22"/>
  <c r="P33" i="45" l="1"/>
  <c r="I10" i="27" s="1"/>
  <c r="D70" i="8"/>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2" i="9"/>
  <c r="J20" i="9"/>
  <c r="J19" i="9"/>
  <c r="K66" i="8"/>
  <c r="K65" i="8"/>
  <c r="K64" i="8"/>
  <c r="K63"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1" i="7"/>
  <c r="K20" i="7"/>
  <c r="K18" i="7"/>
  <c r="P25" i="48"/>
  <c r="I13" i="27" s="1"/>
  <c r="O25" i="48"/>
  <c r="N25" i="48"/>
  <c r="M25" i="48"/>
  <c r="L25" i="48"/>
  <c r="K25" i="48"/>
  <c r="J25" i="48"/>
  <c r="I25" i="48"/>
  <c r="H25" i="48"/>
  <c r="G25" i="48"/>
  <c r="K126" i="8" l="1"/>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12" i="47"/>
  <c r="I12" i="27" s="1"/>
  <c r="O12" i="47"/>
  <c r="N12" i="47"/>
  <c r="M12" i="47"/>
  <c r="L12" i="47"/>
  <c r="K12" i="47"/>
  <c r="J12" i="47"/>
  <c r="I12" i="47"/>
  <c r="H12" i="47"/>
  <c r="G12"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E205" i="38"/>
  <c r="D206" i="38"/>
  <c r="E206" i="38"/>
  <c r="D193" i="38"/>
  <c r="E193" i="38"/>
  <c r="D194" i="38"/>
  <c r="E194" i="38"/>
  <c r="D195" i="38"/>
  <c r="E195"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72" i="8"/>
  <c r="K168" i="8"/>
  <c r="K164" i="8"/>
  <c r="K160" i="8"/>
  <c r="K156" i="8"/>
  <c r="K152" i="8"/>
  <c r="K148" i="8"/>
  <c r="K144" i="8"/>
  <c r="K140" i="8"/>
  <c r="K187" i="8"/>
  <c r="K183" i="8"/>
  <c r="K171" i="8"/>
  <c r="K167" i="8"/>
  <c r="K163" i="8"/>
  <c r="K159" i="8"/>
  <c r="K155" i="8"/>
  <c r="K151" i="8"/>
  <c r="K147" i="8"/>
  <c r="K143" i="8"/>
  <c r="K139" i="8"/>
  <c r="K186" i="8"/>
  <c r="K182" i="8"/>
  <c r="K170" i="8"/>
  <c r="K166" i="8"/>
  <c r="K162" i="8"/>
  <c r="K158" i="8"/>
  <c r="K154" i="8"/>
  <c r="K150" i="8"/>
  <c r="K146" i="8"/>
  <c r="K142" i="8"/>
  <c r="K138" i="8"/>
  <c r="K157" i="8"/>
  <c r="K141" i="8"/>
  <c r="K161" i="8"/>
  <c r="K185" i="8"/>
  <c r="K169" i="8"/>
  <c r="K153" i="8"/>
  <c r="K165" i="8"/>
  <c r="K149" i="8"/>
  <c r="K145" i="8"/>
  <c r="AM341" i="38"/>
  <c r="AQ341" i="38"/>
  <c r="AE341" i="38"/>
  <c r="AI341" i="38"/>
  <c r="F341" i="38"/>
  <c r="J341" i="38" s="1"/>
  <c r="O18" i="44"/>
  <c r="I19" i="27"/>
  <c r="O26" i="23"/>
  <c r="I9" i="27"/>
  <c r="O28" i="33"/>
  <c r="P28" i="33"/>
  <c r="I11" i="27" s="1"/>
  <c r="O14" i="31"/>
  <c r="P14" i="31"/>
  <c r="I20" i="27" s="1"/>
  <c r="O28" i="24"/>
  <c r="O29" i="30"/>
  <c r="O11" i="29"/>
  <c r="P11" i="29"/>
  <c r="I7" i="27" s="1"/>
  <c r="O19"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28" i="24"/>
  <c r="M28" i="24"/>
  <c r="L28" i="24"/>
  <c r="K28" i="24"/>
  <c r="J28" i="24"/>
  <c r="I28" i="24"/>
  <c r="H28" i="24"/>
  <c r="G28"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C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C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B315" i="38"/>
  <c r="E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J239" i="38"/>
  <c r="AH239" i="38"/>
  <c r="AG239" i="38"/>
  <c r="AF239" i="38"/>
  <c r="AD239" i="38"/>
  <c r="AC239" i="38"/>
  <c r="AB239" i="38"/>
  <c r="E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J225" i="38"/>
  <c r="AH225" i="38"/>
  <c r="AG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AP196" i="38"/>
  <c r="AO196" i="38"/>
  <c r="AN196" i="38"/>
  <c r="AL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AF235" i="38"/>
  <c r="AP235" i="38"/>
  <c r="E235" i="38"/>
  <c r="AD235" i="38"/>
  <c r="AJ235" i="38"/>
  <c r="AO235" i="38"/>
  <c r="AC235" i="38"/>
  <c r="AH235" i="38"/>
  <c r="AN235" i="38"/>
  <c r="AB235" i="38"/>
  <c r="AG235" i="38"/>
  <c r="AL235" i="38"/>
  <c r="AM237" i="38"/>
  <c r="AI237" i="38"/>
  <c r="AI240" i="38"/>
  <c r="AE237" i="38"/>
  <c r="AI238" i="38"/>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F242" i="38"/>
  <c r="J242" i="38" s="1"/>
  <c r="AI242" i="38"/>
  <c r="F236" i="38"/>
  <c r="H236" i="38" s="1"/>
  <c r="AI236" i="38"/>
  <c r="AM238" i="38"/>
  <c r="AI239" i="38"/>
  <c r="AI241" i="38"/>
  <c r="AE241" i="38"/>
  <c r="AM242" i="38"/>
  <c r="AQ228" i="38"/>
  <c r="AI230" i="38"/>
  <c r="AQ226" i="38"/>
  <c r="AE242" i="38"/>
  <c r="AQ242" i="38"/>
  <c r="F227" i="38"/>
  <c r="H227" i="38" s="1"/>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F210" i="38"/>
  <c r="H210" i="38" s="1"/>
  <c r="F220" i="38"/>
  <c r="J220" i="38" s="1"/>
  <c r="AE215" i="38"/>
  <c r="AI216" i="38"/>
  <c r="AM217" i="38"/>
  <c r="F218" i="38"/>
  <c r="J218" i="38" s="1"/>
  <c r="AQ215" i="38"/>
  <c r="AE216" i="38"/>
  <c r="F217" i="38"/>
  <c r="J217" i="38" s="1"/>
  <c r="AI217"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3" i="38"/>
  <c r="J203" i="38" s="1"/>
  <c r="AI203" i="38"/>
  <c r="AQ202" i="38"/>
  <c r="AE203" i="38"/>
  <c r="AE192" i="38"/>
  <c r="AI205" i="38"/>
  <c r="AQ192" i="38"/>
  <c r="AI202" i="38"/>
  <c r="AM192" i="38"/>
  <c r="AE202" i="38"/>
  <c r="F192" i="38"/>
  <c r="H192" i="38" s="1"/>
  <c r="AM194" i="38"/>
  <c r="AQ193" i="38"/>
  <c r="AE205" i="38"/>
  <c r="AQ205" i="38"/>
  <c r="AQ194" i="38"/>
  <c r="AE193" i="38"/>
  <c r="AE195" i="38"/>
  <c r="F194" i="38"/>
  <c r="J194" i="38" s="1"/>
  <c r="AM193" i="38"/>
  <c r="AI193" i="38"/>
  <c r="AQ195" i="38"/>
  <c r="AE196" i="38"/>
  <c r="AE170" i="38"/>
  <c r="AE174" i="38"/>
  <c r="AI197" i="38"/>
  <c r="F195" i="38"/>
  <c r="H195" i="38" s="1"/>
  <c r="AM195" i="38"/>
  <c r="AI194" i="38"/>
  <c r="AI195" i="38"/>
  <c r="AE194" i="38"/>
  <c r="AQ196" i="38"/>
  <c r="AI196" i="38"/>
  <c r="F197" i="38"/>
  <c r="H197" i="38" s="1"/>
  <c r="AM197" i="38"/>
  <c r="AE197" i="38"/>
  <c r="AQ197" i="38"/>
  <c r="AI170" i="38"/>
  <c r="AI174" i="38"/>
  <c r="AE181" i="38"/>
  <c r="F182" i="38"/>
  <c r="H182" i="38" s="1"/>
  <c r="AI182" i="38"/>
  <c r="AM183" i="38"/>
  <c r="AQ170" i="38"/>
  <c r="F166" i="38"/>
  <c r="J166" i="38" s="1"/>
  <c r="AM170" i="38"/>
  <c r="AM186"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J224" i="38"/>
  <c r="AH224" i="38"/>
  <c r="AG224" i="38"/>
  <c r="AF224" i="38"/>
  <c r="AD224" i="38"/>
  <c r="AC224" i="38"/>
  <c r="AB224" i="38"/>
  <c r="E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J221" i="38"/>
  <c r="AJ214" i="38" s="1"/>
  <c r="AH221" i="38"/>
  <c r="AH214" i="38" s="1"/>
  <c r="AG221" i="38"/>
  <c r="AG214" i="38" s="1"/>
  <c r="AF221" i="38"/>
  <c r="AF214" i="38" s="1"/>
  <c r="AD221" i="38"/>
  <c r="AD214" i="38" s="1"/>
  <c r="AC221" i="38"/>
  <c r="AC214" i="38" s="1"/>
  <c r="AB221" i="38"/>
  <c r="AB214" i="38" s="1"/>
  <c r="E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8" i="38"/>
  <c r="AR240" i="38"/>
  <c r="H242" i="38"/>
  <c r="H220" i="38"/>
  <c r="H217" i="38"/>
  <c r="AR229" i="38"/>
  <c r="AR226" i="38"/>
  <c r="AR230" i="38"/>
  <c r="AR228" i="38"/>
  <c r="AR215" i="38"/>
  <c r="AR227" i="38"/>
  <c r="H215" i="38"/>
  <c r="AR217" i="38"/>
  <c r="AR219" i="38"/>
  <c r="J219" i="38"/>
  <c r="AR218" i="38"/>
  <c r="AR220" i="38"/>
  <c r="AR210" i="38"/>
  <c r="H209" i="38"/>
  <c r="H193" i="38"/>
  <c r="AR209" i="38"/>
  <c r="J208" i="38"/>
  <c r="H201" i="38"/>
  <c r="H212" i="38"/>
  <c r="AR212" i="38"/>
  <c r="H204" i="38"/>
  <c r="AR211" i="38"/>
  <c r="H194" i="38"/>
  <c r="AR208" i="38"/>
  <c r="AR204" i="38"/>
  <c r="AR202" i="38"/>
  <c r="H203" i="38"/>
  <c r="AR203" i="38"/>
  <c r="AR192" i="38"/>
  <c r="J195" i="38"/>
  <c r="J192" i="38"/>
  <c r="AR193"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AR22" i="38"/>
  <c r="AD389" i="38"/>
  <c r="AG267" i="38"/>
  <c r="AJ312" i="38"/>
  <c r="AG345" i="38"/>
  <c r="AJ389" i="38"/>
  <c r="H23"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B243" i="38"/>
  <c r="AF243" i="38"/>
  <c r="AI268"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Q458" i="38"/>
  <c r="AE466" i="38"/>
  <c r="AI469" i="38"/>
  <c r="AM488" i="38"/>
  <c r="F198" i="38"/>
  <c r="J198" i="38" s="1"/>
  <c r="AQ390" i="38"/>
  <c r="AO500" i="38"/>
  <c r="AO499" i="38" s="1"/>
  <c r="AE207" i="38"/>
  <c r="AI28"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O243" i="38"/>
  <c r="AJ267" i="38"/>
  <c r="AN267" i="38"/>
  <c r="AD267" i="38"/>
  <c r="AC267" i="38"/>
  <c r="E312" i="38"/>
  <c r="AP312" i="38"/>
  <c r="AQ234" i="38"/>
  <c r="AP328" i="38"/>
  <c r="AM339" i="38"/>
  <c r="AO328"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N345" i="38"/>
  <c r="AE329" i="38"/>
  <c r="AI329" i="38"/>
  <c r="AM329" i="38"/>
  <c r="AQ329" i="38"/>
  <c r="AH312" i="38"/>
  <c r="AL312" i="38"/>
  <c r="AQ313" i="38"/>
  <c r="AQ260" i="38"/>
  <c r="F260" i="38"/>
  <c r="H260" i="38" s="1"/>
  <c r="AE260" i="38"/>
  <c r="AI260" i="38"/>
  <c r="AM260" i="38"/>
  <c r="F244" i="38"/>
  <c r="AE244" i="38"/>
  <c r="AI244" i="38"/>
  <c r="AM244" i="38"/>
  <c r="AQ244" i="38"/>
  <c r="I222" i="38"/>
  <c r="AL223" i="38"/>
  <c r="AH223" i="38"/>
  <c r="AQ224" i="38"/>
  <c r="AE200" i="38"/>
  <c r="AI200" i="38"/>
  <c r="AM200" i="38"/>
  <c r="AQ200" i="38"/>
  <c r="F206" i="38"/>
  <c r="AI191" i="38"/>
  <c r="AE191"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F489" i="38"/>
  <c r="AI383" i="38"/>
  <c r="G327" i="38"/>
  <c r="AF526" i="38"/>
  <c r="AJ499" i="38"/>
  <c r="AB499" i="38"/>
  <c r="F485" i="38"/>
  <c r="AQ459" i="38"/>
  <c r="AM459" i="38"/>
  <c r="AI459" i="38"/>
  <c r="AE459" i="38"/>
  <c r="G222" i="38"/>
  <c r="D118" i="38"/>
  <c r="D96" i="38"/>
  <c r="I327" i="38"/>
  <c r="AI235" i="38"/>
  <c r="F207" i="38"/>
  <c r="AH13" i="38"/>
  <c r="E267" i="38"/>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E526" i="38"/>
  <c r="AR485" i="38"/>
  <c r="J330" i="38"/>
  <c r="J268" i="38"/>
  <c r="H150" i="38"/>
  <c r="F83" i="38"/>
  <c r="H83" i="38" s="1"/>
  <c r="AM312" i="38"/>
  <c r="H458" i="38"/>
  <c r="J103" i="38"/>
  <c r="AI267" i="38"/>
  <c r="H134" i="38"/>
  <c r="H221" i="38"/>
  <c r="J46" i="38"/>
  <c r="F89" i="38"/>
  <c r="J89" i="38" s="1"/>
  <c r="J390" i="38"/>
  <c r="AQ500" i="38"/>
  <c r="H395" i="38"/>
  <c r="J329" i="38"/>
  <c r="AM83" i="38"/>
  <c r="F96" i="38"/>
  <c r="H96" i="38" s="1"/>
  <c r="AE133" i="38"/>
  <c r="J457" i="38"/>
  <c r="H542" i="38"/>
  <c r="H541" i="38" s="1"/>
  <c r="AE118" i="38"/>
  <c r="AR36" i="38"/>
  <c r="J131" i="38"/>
  <c r="J260" i="38"/>
  <c r="H54" i="38"/>
  <c r="AM118" i="38"/>
  <c r="H85" i="38"/>
  <c r="AI527" i="38"/>
  <c r="AI118" i="38"/>
  <c r="AQ389" i="38"/>
  <c r="J90" i="38"/>
  <c r="AR117" i="38"/>
  <c r="AN327" i="38"/>
  <c r="H466" i="38"/>
  <c r="J528" i="38"/>
  <c r="AO12" i="38"/>
  <c r="AL12" i="38"/>
  <c r="H163" i="38"/>
  <c r="H338" i="38"/>
  <c r="AM267" i="38"/>
  <c r="AI199" i="38"/>
  <c r="AP222" i="38"/>
  <c r="AI164" i="38"/>
  <c r="AQ164" i="38"/>
  <c r="AE527" i="38"/>
  <c r="AM527" i="38"/>
  <c r="H165" i="38"/>
  <c r="AI312" i="38"/>
  <c r="AR338" i="38"/>
  <c r="AO222" i="38"/>
  <c r="AR206" i="38"/>
  <c r="AQ96" i="38"/>
  <c r="AE96" i="38"/>
  <c r="AK12" i="38"/>
  <c r="AM133" i="38"/>
  <c r="AR260" i="38"/>
  <c r="AO106" i="38"/>
  <c r="AK327" i="38"/>
  <c r="AQ118" i="38"/>
  <c r="AI509" i="38"/>
  <c r="AR509" i="38" s="1"/>
  <c r="AR119" i="38"/>
  <c r="AR207" i="38"/>
  <c r="AQ83" i="38"/>
  <c r="AQ223" i="38"/>
  <c r="F389" i="38"/>
  <c r="J389" i="38" s="1"/>
  <c r="AQ243" i="38"/>
  <c r="AQ190" i="38"/>
  <c r="AI389" i="38"/>
  <c r="AI398" i="38"/>
  <c r="AG499" i="38"/>
  <c r="AI499" i="38" s="1"/>
  <c r="AM243" i="38"/>
  <c r="H44" i="38"/>
  <c r="AH106" i="38"/>
  <c r="AR488" i="38"/>
  <c r="AQ267" i="38"/>
  <c r="AG222" i="38"/>
  <c r="AR467" i="38"/>
  <c r="AE389" i="38"/>
  <c r="AR132" i="38"/>
  <c r="AE89" i="38"/>
  <c r="AQ527" i="38"/>
  <c r="AR346" i="38"/>
  <c r="AI83" i="38"/>
  <c r="AR390" i="38"/>
  <c r="AR150" i="38"/>
  <c r="AE83" i="38"/>
  <c r="AI133" i="38"/>
  <c r="AJ222" i="38"/>
  <c r="AQ199" i="38"/>
  <c r="AQ312" i="38"/>
  <c r="J36" i="38"/>
  <c r="AR313" i="38"/>
  <c r="AR54" i="38"/>
  <c r="AM500" i="38"/>
  <c r="H119" i="38"/>
  <c r="H198" i="38"/>
  <c r="J339" i="38"/>
  <c r="H399" i="38"/>
  <c r="AO526" i="38"/>
  <c r="AQ526" i="38" s="1"/>
  <c r="AM328" i="38"/>
  <c r="F133" i="38"/>
  <c r="H133" i="38" s="1"/>
  <c r="AQ133" i="38"/>
  <c r="H346" i="38"/>
  <c r="AL327" i="38"/>
  <c r="AR344" i="38"/>
  <c r="AR339" i="38"/>
  <c r="AR213" i="38"/>
  <c r="AR163" i="38"/>
  <c r="AM89" i="38"/>
  <c r="AI89" i="38"/>
  <c r="AR268" i="38"/>
  <c r="AR399" i="38"/>
  <c r="AL222" i="38"/>
  <c r="AO397" i="38"/>
  <c r="AQ149" i="38"/>
  <c r="AR85" i="38"/>
  <c r="AE267" i="38"/>
  <c r="AQ398" i="38"/>
  <c r="AR489" i="38"/>
  <c r="AR88" i="38"/>
  <c r="AL106" i="38"/>
  <c r="AR330" i="38"/>
  <c r="AI243" i="38"/>
  <c r="AR165" i="38"/>
  <c r="AM149" i="38"/>
  <c r="AD106" i="38"/>
  <c r="F118" i="38"/>
  <c r="J118" i="38" s="1"/>
  <c r="J383" i="38"/>
  <c r="AN222" i="38"/>
  <c r="AQ47" i="38"/>
  <c r="AG12" i="38"/>
  <c r="H62" i="38"/>
  <c r="AR103" i="38"/>
  <c r="AR131" i="38"/>
  <c r="H132" i="38"/>
  <c r="H234" i="38"/>
  <c r="AP397" i="38"/>
  <c r="AR403" i="38"/>
  <c r="AR528" i="38"/>
  <c r="AR466" i="38"/>
  <c r="AR221" i="38"/>
  <c r="AQ89" i="38"/>
  <c r="AM96" i="38"/>
  <c r="J335" i="38"/>
  <c r="H335" i="38"/>
  <c r="AE500" i="38"/>
  <c r="AR62" i="38"/>
  <c r="AI96"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J206" i="38"/>
  <c r="H206" i="38"/>
  <c r="AR200" i="38"/>
  <c r="J213" i="38"/>
  <c r="H213" i="38"/>
  <c r="AP106" i="38"/>
  <c r="E106" i="38"/>
  <c r="AN106"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107" i="38"/>
  <c r="AI13" i="38"/>
  <c r="AF12" i="38"/>
  <c r="AM13" i="38"/>
  <c r="AR459"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N566" i="38"/>
  <c r="D327" i="38"/>
  <c r="AJ106" i="38"/>
  <c r="AF106" i="38"/>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96" i="38"/>
  <c r="H89" i="38"/>
  <c r="AQ222" i="38"/>
  <c r="H383" i="38"/>
  <c r="AR118" i="38"/>
  <c r="AR267" i="38"/>
  <c r="AR527" i="38"/>
  <c r="AR500" i="38"/>
  <c r="J133" i="38"/>
  <c r="AR89" i="38"/>
  <c r="AQ106" i="38"/>
  <c r="AR133" i="38"/>
  <c r="AR83" i="38"/>
  <c r="H389" i="38"/>
  <c r="AR389" i="38"/>
  <c r="AQ397" i="38"/>
  <c r="H118" i="38"/>
  <c r="AR96" i="38"/>
  <c r="AR526" i="38"/>
  <c r="AR499" i="38"/>
  <c r="AI12" i="38"/>
  <c r="J328" i="38"/>
  <c r="H328" i="38"/>
  <c r="H499" i="38"/>
  <c r="J499" i="38"/>
  <c r="H527" i="38"/>
  <c r="J527" i="38"/>
  <c r="J267" i="38"/>
  <c r="H267"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18" i="44"/>
  <c r="M18" i="44"/>
  <c r="L18" i="44"/>
  <c r="K18" i="44"/>
  <c r="J18" i="44"/>
  <c r="I18" i="44"/>
  <c r="H18" i="44"/>
  <c r="G18" i="44"/>
  <c r="G26" i="23"/>
  <c r="H26" i="23"/>
  <c r="I26" i="23"/>
  <c r="J26" i="23"/>
  <c r="K26" i="23"/>
  <c r="L26" i="23"/>
  <c r="M26" i="23"/>
  <c r="N26" i="23"/>
  <c r="N28" i="33"/>
  <c r="M28" i="33"/>
  <c r="L28" i="33"/>
  <c r="K28" i="33"/>
  <c r="J28" i="33"/>
  <c r="I28" i="33"/>
  <c r="H28" i="33"/>
  <c r="G28" i="33"/>
  <c r="N29" i="30"/>
  <c r="M29" i="30"/>
  <c r="L29" i="30"/>
  <c r="K29" i="30"/>
  <c r="J29" i="30"/>
  <c r="I29" i="30"/>
  <c r="H29" i="30"/>
  <c r="G29" i="30"/>
  <c r="N11" i="29"/>
  <c r="M11" i="29"/>
  <c r="L11" i="29"/>
  <c r="K11" i="29"/>
  <c r="J11" i="29"/>
  <c r="I11" i="29"/>
  <c r="H11" i="29"/>
  <c r="G11" i="29"/>
  <c r="N19" i="28"/>
  <c r="M19" i="28"/>
  <c r="L19" i="28"/>
  <c r="K19" i="28"/>
  <c r="J19" i="28"/>
  <c r="I19" i="28"/>
  <c r="H19" i="28"/>
  <c r="G19" i="28"/>
  <c r="D79" i="27" l="1"/>
  <c r="G17" i="8"/>
  <c r="E15" i="38" s="1"/>
  <c r="F15" i="38" s="1"/>
  <c r="G59" i="8"/>
  <c r="G56" i="8"/>
  <c r="G65" i="8"/>
  <c r="D56" i="27" s="1"/>
  <c r="G62" i="8"/>
  <c r="D162" i="38" l="1"/>
  <c r="F162" i="38" s="1"/>
  <c r="AG162" i="38"/>
  <c r="J15" i="38"/>
  <c r="H15" i="38"/>
  <c r="AB15" i="38"/>
  <c r="D55" i="27"/>
  <c r="D54" i="27"/>
  <c r="AD64" i="38"/>
  <c r="AD47" i="38" s="1"/>
  <c r="D53" i="27"/>
  <c r="AD15" i="38"/>
  <c r="F60" i="8"/>
  <c r="F61" i="8"/>
  <c r="D14" i="38"/>
  <c r="AB14" i="38"/>
  <c r="K26" i="7"/>
  <c r="AI162" i="38" l="1"/>
  <c r="AG149" i="38"/>
  <c r="J162" i="38"/>
  <c r="H162" i="38"/>
  <c r="AE15" i="38"/>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AD404" i="38" l="1"/>
  <c r="AD398" i="38" s="1"/>
  <c r="AD397" i="38" s="1"/>
  <c r="E404" i="38"/>
  <c r="E398" i="38" s="1"/>
  <c r="E397" i="38" s="1"/>
  <c r="AI149" i="38"/>
  <c r="AG106" i="38"/>
  <c r="D404" i="38"/>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J30" i="10"/>
  <c r="Y322" i="38" s="1"/>
  <c r="J26" i="9"/>
  <c r="Y201" i="38"/>
  <c r="AG566" i="38" l="1"/>
  <c r="AI106" i="38"/>
  <c r="D5" i="40"/>
  <c r="C9" i="27" s="1"/>
  <c r="P20" i="30"/>
  <c r="P29" i="30" s="1"/>
  <c r="I8" i="27" s="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G26" i="7"/>
  <c r="AC201" i="38" s="1"/>
  <c r="Z499" i="38" l="1"/>
  <c r="Y190" i="38"/>
  <c r="Y526" i="38"/>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E199" i="38"/>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E19" i="7"/>
  <c r="G19" i="7" s="1"/>
  <c r="J19" i="7"/>
  <c r="G20" i="7"/>
  <c r="J20" i="7"/>
  <c r="G21" i="7"/>
  <c r="J21" i="7"/>
  <c r="E22" i="7"/>
  <c r="G22" i="7" s="1"/>
  <c r="AD248" i="38" s="1"/>
  <c r="AD243" i="38" s="1"/>
  <c r="J22" i="7"/>
  <c r="E23" i="7"/>
  <c r="G23" i="7" s="1"/>
  <c r="J23" i="7"/>
  <c r="E24" i="7"/>
  <c r="G24" i="7" s="1"/>
  <c r="J24" i="7"/>
  <c r="J26" i="7"/>
  <c r="D315" i="38" l="1"/>
  <c r="AD315" i="38"/>
  <c r="D248" i="38"/>
  <c r="AD225" i="38"/>
  <c r="F248" i="38"/>
  <c r="D243" i="38"/>
  <c r="AC248" i="38"/>
  <c r="AE248" i="38" s="1"/>
  <c r="AR248" i="38" s="1"/>
  <c r="AC171" i="38"/>
  <c r="AE171" i="38" s="1"/>
  <c r="AB158" i="38"/>
  <c r="AE158" i="38" s="1"/>
  <c r="AR158" i="38" s="1"/>
  <c r="D158" i="38"/>
  <c r="AC315" i="38"/>
  <c r="AF565" i="38"/>
  <c r="AI565" i="38" s="1"/>
  <c r="AF225" i="38"/>
  <c r="E561" i="38"/>
  <c r="E560" i="38" s="1"/>
  <c r="AB69" i="38"/>
  <c r="AB561" i="38"/>
  <c r="D561" i="38"/>
  <c r="D560" i="38" s="1"/>
  <c r="AC565" i="38"/>
  <c r="C103" i="27"/>
  <c r="F58" i="8"/>
  <c r="G58" i="8" s="1"/>
  <c r="C57" i="27"/>
  <c r="D10" i="7"/>
  <c r="AE225" i="38" l="1"/>
  <c r="AD223" i="38"/>
  <c r="AE223" i="38" s="1"/>
  <c r="F315" i="38"/>
  <c r="D312" i="38"/>
  <c r="F312" i="38" s="1"/>
  <c r="D5" i="7"/>
  <c r="C4" i="27" s="1"/>
  <c r="P15" i="28"/>
  <c r="F243" i="38"/>
  <c r="J248" i="38"/>
  <c r="H248" i="38"/>
  <c r="AF560" i="38"/>
  <c r="AC164" i="38"/>
  <c r="AE164" i="38" s="1"/>
  <c r="AC243" i="38"/>
  <c r="AE243" i="38" s="1"/>
  <c r="AR243" i="38" s="1"/>
  <c r="F158" i="38"/>
  <c r="D149" i="38"/>
  <c r="AI225" i="38"/>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14" i="31"/>
  <c r="M14" i="31"/>
  <c r="L14" i="31"/>
  <c r="K14" i="31"/>
  <c r="J14" i="31"/>
  <c r="I14" i="31"/>
  <c r="H14" i="31"/>
  <c r="G14"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F17" i="10"/>
  <c r="F26" i="9"/>
  <c r="F25" i="9"/>
  <c r="F24" i="9"/>
  <c r="F23" i="9"/>
  <c r="F22" i="9"/>
  <c r="D74" i="27" s="1"/>
  <c r="F21" i="9"/>
  <c r="D73" i="27" s="1"/>
  <c r="F20" i="9"/>
  <c r="F19" i="9"/>
  <c r="F18" i="9"/>
  <c r="AF348" i="38" s="1"/>
  <c r="F17" i="9"/>
  <c r="F66" i="8"/>
  <c r="G66" i="8" s="1"/>
  <c r="AB28" i="38" s="1"/>
  <c r="G64" i="8"/>
  <c r="G63" i="8"/>
  <c r="G61" i="8"/>
  <c r="AJ64" i="38" s="1"/>
  <c r="T10" i="4"/>
  <c r="T31" i="4" s="1"/>
  <c r="D196" i="38" l="1"/>
  <c r="AK196" i="38"/>
  <c r="D216" i="38"/>
  <c r="AK216" i="38"/>
  <c r="E350" i="38"/>
  <c r="F350" i="38" s="1"/>
  <c r="AF350" i="38"/>
  <c r="AI350" i="38" s="1"/>
  <c r="E366" i="38"/>
  <c r="AH366" i="38"/>
  <c r="AK225" i="38"/>
  <c r="AM225" i="38" s="1"/>
  <c r="AR225" i="38" s="1"/>
  <c r="D225" i="38"/>
  <c r="F225" i="38" s="1"/>
  <c r="H312" i="38"/>
  <c r="J312" i="38"/>
  <c r="AK239" i="38"/>
  <c r="D239" i="38"/>
  <c r="J315" i="38"/>
  <c r="H315" i="38"/>
  <c r="D205" i="38"/>
  <c r="AK205" i="38"/>
  <c r="AI348" i="38"/>
  <c r="AF345" i="38"/>
  <c r="J350" i="38"/>
  <c r="H350" i="38"/>
  <c r="D171" i="38"/>
  <c r="AK171" i="38"/>
  <c r="AK224" i="38"/>
  <c r="D224" i="38"/>
  <c r="I22" i="27"/>
  <c r="Y162" i="38"/>
  <c r="Y149" i="38" s="1"/>
  <c r="Y106" i="38" s="1"/>
  <c r="J243" i="38"/>
  <c r="H243" i="38"/>
  <c r="AD317" i="38"/>
  <c r="AE317" i="38" s="1"/>
  <c r="AR317" i="38" s="1"/>
  <c r="D99" i="27"/>
  <c r="AP348" i="38"/>
  <c r="AQ348" i="38" s="1"/>
  <c r="E348" i="38"/>
  <c r="F348" i="38" s="1"/>
  <c r="F366" i="38"/>
  <c r="AB366" i="38"/>
  <c r="AC106" i="38"/>
  <c r="O29" i="34"/>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F222" i="38"/>
  <c r="AI223" i="38"/>
  <c r="J69" i="38"/>
  <c r="J47" i="38" s="1"/>
  <c r="H69" i="38"/>
  <c r="J561" i="38"/>
  <c r="H561" i="38"/>
  <c r="D69" i="27"/>
  <c r="AP45" i="38"/>
  <c r="F45" i="38"/>
  <c r="D72" i="27"/>
  <c r="AD14" i="38"/>
  <c r="E14" i="38"/>
  <c r="F14" i="38" s="1"/>
  <c r="D89" i="27"/>
  <c r="AB27" i="38"/>
  <c r="AE27" i="38" s="1"/>
  <c r="AR27" i="38" s="1"/>
  <c r="F27" i="38"/>
  <c r="AB21" i="38"/>
  <c r="D13" i="38"/>
  <c r="D10" i="12"/>
  <c r="D10" i="9"/>
  <c r="P18" i="24" s="1"/>
  <c r="G60" i="8"/>
  <c r="F67" i="8"/>
  <c r="G67" i="8" s="1"/>
  <c r="AB29" i="38" s="1"/>
  <c r="D10" i="10"/>
  <c r="AI366" i="38" l="1"/>
  <c r="AH345" i="38"/>
  <c r="AH327" i="38" s="1"/>
  <c r="AH566" i="38" s="1"/>
  <c r="AM216" i="38"/>
  <c r="AR216" i="38" s="1"/>
  <c r="AK214" i="38"/>
  <c r="AM214" i="38" s="1"/>
  <c r="AR214" i="38" s="1"/>
  <c r="AM205" i="38"/>
  <c r="AR205" i="38" s="1"/>
  <c r="AK199" i="38"/>
  <c r="F216" i="38"/>
  <c r="D214" i="38"/>
  <c r="F214" i="38" s="1"/>
  <c r="D5" i="10"/>
  <c r="C7" i="27" s="1"/>
  <c r="P10" i="24"/>
  <c r="P28" i="24" s="1"/>
  <c r="I18" i="27" s="1"/>
  <c r="I25" i="27" s="1"/>
  <c r="D5" i="12"/>
  <c r="C8" i="27" s="1"/>
  <c r="P27" i="22"/>
  <c r="P46" i="22" s="1"/>
  <c r="I6" i="27" s="1"/>
  <c r="AF566" i="38"/>
  <c r="F205" i="38"/>
  <c r="D199" i="38"/>
  <c r="F239" i="38"/>
  <c r="D235" i="38"/>
  <c r="F235" i="38" s="1"/>
  <c r="J225" i="38"/>
  <c r="H225" i="38"/>
  <c r="AM196" i="38"/>
  <c r="AR196" i="38" s="1"/>
  <c r="AK191" i="38"/>
  <c r="AM191" i="38" s="1"/>
  <c r="AR191" i="38" s="1"/>
  <c r="AF327" i="38"/>
  <c r="AI327" i="38" s="1"/>
  <c r="AI345" i="38"/>
  <c r="AM239" i="38"/>
  <c r="AR239" i="38" s="1"/>
  <c r="AK235" i="38"/>
  <c r="AM235" i="38" s="1"/>
  <c r="AR235" i="38" s="1"/>
  <c r="D191" i="38"/>
  <c r="F191" i="38" s="1"/>
  <c r="F196" i="38"/>
  <c r="AD312" i="38"/>
  <c r="AD222" i="38" s="1"/>
  <c r="AM171" i="38"/>
  <c r="AR171" i="38" s="1"/>
  <c r="AK164" i="38"/>
  <c r="F171" i="38"/>
  <c r="D164" i="38"/>
  <c r="F224" i="38"/>
  <c r="D223" i="38"/>
  <c r="AM224" i="38"/>
  <c r="AR224" i="38" s="1"/>
  <c r="AK223" i="38"/>
  <c r="AB64" i="38"/>
  <c r="AE64" i="38" s="1"/>
  <c r="AR64" i="38" s="1"/>
  <c r="Y64" i="38"/>
  <c r="Y47" i="38" s="1"/>
  <c r="AP345" i="38"/>
  <c r="AP327" i="38" s="1"/>
  <c r="E345" i="38"/>
  <c r="E327" i="38" s="1"/>
  <c r="F327" i="38" s="1"/>
  <c r="J348" i="38"/>
  <c r="H348" i="38"/>
  <c r="J366" i="38"/>
  <c r="H366" i="38"/>
  <c r="D12"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J196" i="38" l="1"/>
  <c r="H196" i="38"/>
  <c r="D190" i="38"/>
  <c r="F190" i="38" s="1"/>
  <c r="F199" i="38"/>
  <c r="H216" i="38"/>
  <c r="J216" i="38"/>
  <c r="J191" i="38"/>
  <c r="H191" i="38"/>
  <c r="H205" i="38"/>
  <c r="J205" i="38"/>
  <c r="AK190" i="38"/>
  <c r="AM190" i="38" s="1"/>
  <c r="AR190" i="38" s="1"/>
  <c r="AM199" i="38"/>
  <c r="AR199" i="38" s="1"/>
  <c r="J235" i="38"/>
  <c r="H235" i="38"/>
  <c r="J239" i="38"/>
  <c r="H239" i="38"/>
  <c r="H214" i="38"/>
  <c r="J214" i="38"/>
  <c r="F164" i="38"/>
  <c r="D106" i="38"/>
  <c r="F106" i="38" s="1"/>
  <c r="J171" i="38"/>
  <c r="H171" i="38"/>
  <c r="AK106" i="38"/>
  <c r="AM106" i="38" s="1"/>
  <c r="AM164" i="38"/>
  <c r="AR164" i="38" s="1"/>
  <c r="F223" i="38"/>
  <c r="D222" i="38"/>
  <c r="F222" i="38" s="1"/>
  <c r="H224" i="38"/>
  <c r="J224" i="38"/>
  <c r="AK222" i="38"/>
  <c r="AM223" i="38"/>
  <c r="AR223" i="38" s="1"/>
  <c r="AB47" i="38"/>
  <c r="AE47" i="38" s="1"/>
  <c r="AR47" i="38" s="1"/>
  <c r="F345" i="38"/>
  <c r="J345" i="38" s="1"/>
  <c r="H327" i="38"/>
  <c r="J327" i="38"/>
  <c r="AE327" i="38"/>
  <c r="AB222" i="38"/>
  <c r="AE222" i="38" s="1"/>
  <c r="AE312" i="38"/>
  <c r="AR312" i="38" s="1"/>
  <c r="AO327" i="38"/>
  <c r="AO566" i="38" s="1"/>
  <c r="AQ345" i="38"/>
  <c r="AM345" i="38"/>
  <c r="AJ327" i="38"/>
  <c r="AM327" i="38" s="1"/>
  <c r="AE345" i="38"/>
  <c r="AR350" i="38"/>
  <c r="AB106" i="38"/>
  <c r="AE106" i="38" s="1"/>
  <c r="AM12" i="38"/>
  <c r="AP12" i="38"/>
  <c r="AP566" i="38" s="1"/>
  <c r="AQ13" i="38"/>
  <c r="J190" i="38" l="1"/>
  <c r="H190" i="38"/>
  <c r="J199" i="38"/>
  <c r="H199" i="38"/>
  <c r="AR106" i="38"/>
  <c r="H106" i="38"/>
  <c r="J106" i="38"/>
  <c r="J164" i="38"/>
  <c r="H164" i="38"/>
  <c r="J222" i="38"/>
  <c r="H222" i="38"/>
  <c r="AM222" i="38"/>
  <c r="AR222" i="38" s="1"/>
  <c r="AK566" i="38"/>
  <c r="H223" i="38"/>
  <c r="J223" i="38"/>
  <c r="D566" i="38"/>
  <c r="F8" i="27" s="1"/>
  <c r="AB12" i="38"/>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l="1"/>
  <c r="C5" i="27" s="1"/>
  <c r="C13" i="27" s="1"/>
  <c r="P10" i="28"/>
  <c r="P19" i="28" s="1"/>
  <c r="I4" i="27" s="1"/>
  <c r="I14" i="27" s="1"/>
  <c r="I27" i="27" s="1"/>
  <c r="AD13" i="38"/>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10.xml><?xml version="1.0" encoding="utf-8"?>
<comments xmlns="http://schemas.openxmlformats.org/spreadsheetml/2006/main">
  <authors>
    <author>Nadia</author>
  </authors>
  <commentList>
    <comment ref="C23" authorId="0">
      <text>
        <r>
          <rPr>
            <b/>
            <sz val="9"/>
            <color indexed="81"/>
            <rFont val="Tahoma"/>
            <family val="2"/>
          </rPr>
          <t>GESTION ADMINISTRATIVA</t>
        </r>
      </text>
    </comment>
  </commentList>
</comments>
</file>

<file path=xl/comments11.xml><?xml version="1.0" encoding="utf-8"?>
<comments xmlns="http://schemas.openxmlformats.org/spreadsheetml/2006/main">
  <authors>
    <author>Nadia</author>
  </authors>
  <commentList>
    <comment ref="C10" authorId="0">
      <text>
        <r>
          <rPr>
            <sz val="9"/>
            <color indexed="81"/>
            <rFont val="Tahoma"/>
            <family val="2"/>
          </rPr>
          <t xml:space="preserve">TICS
</t>
        </r>
      </text>
    </comment>
    <comment ref="C11" authorId="0">
      <text>
        <r>
          <rPr>
            <b/>
            <sz val="9"/>
            <color indexed="81"/>
            <rFont val="Tahoma"/>
            <family val="2"/>
          </rPr>
          <t>CAPACIDAD INSTALADA?</t>
        </r>
        <r>
          <rPr>
            <sz val="9"/>
            <color indexed="81"/>
            <rFont val="Tahoma"/>
            <family val="2"/>
          </rPr>
          <t xml:space="preserve">
</t>
        </r>
      </text>
    </comment>
    <comment ref="C21" authorId="0">
      <text>
        <r>
          <rPr>
            <b/>
            <sz val="9"/>
            <color indexed="81"/>
            <rFont val="Tahoma"/>
            <family val="2"/>
          </rPr>
          <t>GESTION DEL TALENTO HUMAN I</t>
        </r>
      </text>
    </comment>
    <comment ref="C22" authorId="0">
      <text>
        <r>
          <rPr>
            <b/>
            <sz val="9"/>
            <color indexed="81"/>
            <rFont val="Tahoma"/>
            <family val="2"/>
          </rPr>
          <t>esta es una tarea no un nresultado</t>
        </r>
      </text>
    </comment>
    <comment ref="C23" authorId="0">
      <text>
        <r>
          <rPr>
            <b/>
            <sz val="9"/>
            <color indexed="81"/>
            <rFont val="Tahoma"/>
            <family val="2"/>
          </rPr>
          <t>esta es una tarea</t>
        </r>
        <r>
          <rPr>
            <sz val="9"/>
            <color indexed="81"/>
            <rFont val="Tahoma"/>
            <family val="2"/>
          </rPr>
          <t xml:space="preserve">
</t>
        </r>
      </text>
    </comment>
    <comment ref="C24" authorId="0">
      <text>
        <r>
          <rPr>
            <b/>
            <sz val="9"/>
            <color indexed="81"/>
            <rFont val="Tahoma"/>
            <family val="2"/>
          </rPr>
          <t>TICS</t>
        </r>
      </text>
    </comment>
    <comment ref="C25" authorId="0">
      <text>
        <r>
          <rPr>
            <b/>
            <sz val="9"/>
            <color indexed="81"/>
            <rFont val="Tahoma"/>
            <family val="2"/>
          </rPr>
          <t>TICS</t>
        </r>
      </text>
    </comment>
    <comment ref="C26" authorId="0">
      <text>
        <r>
          <rPr>
            <b/>
            <sz val="9"/>
            <color indexed="81"/>
            <rFont val="Tahoma"/>
            <family val="2"/>
          </rPr>
          <t>no es un resultado</t>
        </r>
        <r>
          <rPr>
            <sz val="9"/>
            <color indexed="81"/>
            <rFont val="Tahoma"/>
            <family val="2"/>
          </rPr>
          <t xml:space="preserve">
</t>
        </r>
      </text>
    </comment>
  </commentList>
</comments>
</file>

<file path=xl/comments12.xml><?xml version="1.0" encoding="utf-8"?>
<comments xmlns="http://schemas.openxmlformats.org/spreadsheetml/2006/main">
  <authors>
    <author>USUARIO</author>
  </authors>
  <commentList>
    <comment ref="C8" authorId="0">
      <text>
        <r>
          <rPr>
            <b/>
            <sz val="9"/>
            <color indexed="81"/>
            <rFont val="Tahoma"/>
            <family val="2"/>
          </rPr>
          <t>USUARIO:</t>
        </r>
        <r>
          <rPr>
            <sz val="9"/>
            <color indexed="81"/>
            <rFont val="Tahoma"/>
            <family val="2"/>
          </rPr>
          <t xml:space="preserve">
gestion administrativa</t>
        </r>
      </text>
    </comment>
    <comment ref="C14" authorId="0">
      <text>
        <r>
          <rPr>
            <b/>
            <sz val="9"/>
            <color indexed="81"/>
            <rFont val="Tahoma"/>
            <family val="2"/>
          </rPr>
          <t xml:space="preserve">Esto es una tarea
</t>
        </r>
      </text>
    </comment>
    <comment ref="C15" authorId="0">
      <text>
        <r>
          <rPr>
            <b/>
            <sz val="9"/>
            <color indexed="81"/>
            <rFont val="Tahoma"/>
            <family val="2"/>
          </rPr>
          <t>Esta repetida este resultado</t>
        </r>
      </text>
    </comment>
    <comment ref="C16" authorId="0">
      <text>
        <r>
          <rPr>
            <b/>
            <sz val="9"/>
            <color indexed="81"/>
            <rFont val="Tahoma"/>
            <family val="2"/>
          </rPr>
          <t>repetido</t>
        </r>
      </text>
    </comment>
  </commentList>
</comments>
</file>

<file path=xl/comments13.xml><?xml version="1.0" encoding="utf-8"?>
<comments xmlns="http://schemas.openxmlformats.org/spreadsheetml/2006/main">
  <authors>
    <author>USUARIO</author>
  </authors>
  <commentList>
    <comment ref="C11" authorId="0">
      <text>
        <r>
          <rPr>
            <b/>
            <sz val="9"/>
            <color indexed="81"/>
            <rFont val="Tahoma"/>
            <family val="2"/>
          </rPr>
          <t>GESTION DEL TALENTO HUMANO</t>
        </r>
      </text>
    </comment>
    <comment ref="C13" authorId="0">
      <text>
        <r>
          <rPr>
            <b/>
            <sz val="9"/>
            <color indexed="81"/>
            <rFont val="Tahoma"/>
            <family val="2"/>
          </rPr>
          <t>formados los docentes de aquitectura en los temas propuestos para mejorar la calidad educativa</t>
        </r>
      </text>
    </comment>
    <comment ref="D13" authorId="0">
      <text>
        <r>
          <rPr>
            <sz val="9"/>
            <color indexed="81"/>
            <rFont val="Tahoma"/>
            <family val="2"/>
          </rPr>
          <t xml:space="preserve">Número de docentes capacitados
</t>
        </r>
      </text>
    </comment>
  </commentList>
</comments>
</file>

<file path=xl/comments14.xml><?xml version="1.0" encoding="utf-8"?>
<comments xmlns="http://schemas.openxmlformats.org/spreadsheetml/2006/main">
  <authors>
    <author>USUARIO</author>
  </authors>
  <commentList>
    <comment ref="C11" authorId="0">
      <text>
        <r>
          <rPr>
            <b/>
            <sz val="9"/>
            <color indexed="81"/>
            <rFont val="Tahoma"/>
            <family val="2"/>
          </rPr>
          <t>esta repetido este resultado</t>
        </r>
      </text>
    </comment>
  </commentList>
</comments>
</file>

<file path=xl/comments15.xml><?xml version="1.0" encoding="utf-8"?>
<comments xmlns="http://schemas.openxmlformats.org/spreadsheetml/2006/main">
  <authors>
    <author>USUARIO</author>
  </authors>
  <commentList>
    <comment ref="C17" authorId="0">
      <text>
        <r>
          <rPr>
            <b/>
            <sz val="9"/>
            <color indexed="81"/>
            <rFont val="Tahoma"/>
            <family val="2"/>
          </rPr>
          <t>Estión administrativa</t>
        </r>
      </text>
    </comment>
  </commentList>
</comments>
</file>

<file path=xl/comments16.xml><?xml version="1.0" encoding="utf-8"?>
<comments xmlns="http://schemas.openxmlformats.org/spreadsheetml/2006/main">
  <authors>
    <author>USUARIO</author>
  </authors>
  <commentList>
    <comment ref="C20" authorId="0">
      <text>
        <r>
          <rPr>
            <b/>
            <sz val="9"/>
            <color indexed="81"/>
            <rFont val="Tahoma"/>
            <family val="2"/>
          </rPr>
          <t>repetido este resultado</t>
        </r>
        <r>
          <rPr>
            <sz val="9"/>
            <color indexed="81"/>
            <rFont val="Tahoma"/>
            <family val="2"/>
          </rPr>
          <t xml:space="preserve">
</t>
        </r>
      </text>
    </comment>
  </commentList>
</comments>
</file>

<file path=xl/comments2.xml><?xml version="1.0" encoding="utf-8"?>
<comments xmlns="http://schemas.openxmlformats.org/spreadsheetml/2006/main">
  <authors>
    <author>USUARIO</author>
  </authors>
  <commentList>
    <comment ref="C13" authorId="0">
      <text>
        <r>
          <rPr>
            <b/>
            <sz val="9"/>
            <color indexed="81"/>
            <rFont val="Tahoma"/>
            <family val="2"/>
          </rPr>
          <t>USUARIO:</t>
        </r>
        <r>
          <rPr>
            <sz val="9"/>
            <color indexed="81"/>
            <rFont val="Tahoma"/>
            <family val="2"/>
          </rPr>
          <t xml:space="preserve">
ESTO ES UNA TAREA</t>
        </r>
      </text>
    </comment>
    <comment ref="C15" authorId="0">
      <text>
        <r>
          <rPr>
            <b/>
            <sz val="9"/>
            <color indexed="81"/>
            <rFont val="Tahoma"/>
            <family val="2"/>
          </rPr>
          <t>USUARIO:</t>
        </r>
        <r>
          <rPr>
            <sz val="9"/>
            <color indexed="81"/>
            <rFont val="Tahoma"/>
            <family val="2"/>
          </rPr>
          <t xml:space="preserve">
GESTIÓN ADMINISTRATIVA</t>
        </r>
      </text>
    </comment>
    <comment ref="C18" authorId="0">
      <text>
        <r>
          <rPr>
            <b/>
            <sz val="9"/>
            <color indexed="81"/>
            <rFont val="Tahoma"/>
            <family val="2"/>
          </rPr>
          <t>USUARIO:</t>
        </r>
        <r>
          <rPr>
            <sz val="9"/>
            <color indexed="81"/>
            <rFont val="Tahoma"/>
            <family val="2"/>
          </rPr>
          <t xml:space="preserve">
CULTURA E INNOVACIÓN INSTITUCIONAL</t>
        </r>
      </text>
    </comment>
  </commentList>
</comments>
</file>

<file path=xl/comments3.xml><?xml version="1.0" encoding="utf-8"?>
<comments xmlns="http://schemas.openxmlformats.org/spreadsheetml/2006/main">
  <authors>
    <author>USUARIO</author>
    <author>Nadia</author>
  </authors>
  <commentList>
    <comment ref="C8" authorId="0">
      <text>
        <r>
          <rPr>
            <b/>
            <sz val="9"/>
            <color indexed="81"/>
            <rFont val="Tahoma"/>
            <family val="2"/>
          </rPr>
          <t>USUARIO:</t>
        </r>
        <r>
          <rPr>
            <sz val="9"/>
            <color indexed="81"/>
            <rFont val="Tahoma"/>
            <family val="2"/>
          </rPr>
          <t xml:space="preserve">
GESTIÓN ADMINISTRATIVA</t>
        </r>
      </text>
    </comment>
    <comment ref="C26" authorId="1">
      <text>
        <r>
          <rPr>
            <b/>
            <sz val="9"/>
            <color indexed="81"/>
            <rFont val="Tahoma"/>
            <family val="2"/>
          </rPr>
          <t>Nadia:</t>
        </r>
        <r>
          <rPr>
            <sz val="9"/>
            <color indexed="81"/>
            <rFont val="Tahoma"/>
            <family val="2"/>
          </rPr>
          <t xml:space="preserve">
ASEGURAMIENTO DE LA CALIDAD</t>
        </r>
      </text>
    </comment>
  </commentList>
</comments>
</file>

<file path=xl/comments4.xml><?xml version="1.0" encoding="utf-8"?>
<comments xmlns="http://schemas.openxmlformats.org/spreadsheetml/2006/main">
  <authors>
    <author>Nadia</author>
  </authors>
  <commentList>
    <comment ref="C32" authorId="0">
      <text>
        <r>
          <rPr>
            <b/>
            <sz val="9"/>
            <color indexed="81"/>
            <rFont val="Tahoma"/>
            <family val="2"/>
          </rPr>
          <t>GRADUADOS</t>
        </r>
        <r>
          <rPr>
            <sz val="9"/>
            <color indexed="81"/>
            <rFont val="Tahoma"/>
            <family val="2"/>
          </rPr>
          <t xml:space="preserve">
</t>
        </r>
      </text>
    </comment>
    <comment ref="C34" authorId="0">
      <text>
        <r>
          <rPr>
            <b/>
            <sz val="9"/>
            <color indexed="81"/>
            <rFont val="Tahoma"/>
            <family val="2"/>
          </rPr>
          <t>GRADUADOS</t>
        </r>
      </text>
    </comment>
    <comment ref="C35" authorId="0">
      <text>
        <r>
          <rPr>
            <b/>
            <sz val="9"/>
            <color indexed="81"/>
            <rFont val="Tahoma"/>
            <family val="2"/>
          </rPr>
          <t>GRADUADOS</t>
        </r>
      </text>
    </comment>
  </commentList>
</comments>
</file>

<file path=xl/comments5.xml><?xml version="1.0" encoding="utf-8"?>
<comments xmlns="http://schemas.openxmlformats.org/spreadsheetml/2006/main">
  <authors>
    <author>Nadia</author>
  </authors>
  <commentList>
    <comment ref="C10" authorId="0">
      <text>
        <r>
          <rPr>
            <b/>
            <sz val="9"/>
            <color indexed="81"/>
            <rFont val="Tahoma"/>
            <family val="2"/>
          </rPr>
          <t>ESTA REPETIDA</t>
        </r>
      </text>
    </comment>
  </commentList>
</comments>
</file>

<file path=xl/comments6.xml><?xml version="1.0" encoding="utf-8"?>
<comments xmlns="http://schemas.openxmlformats.org/spreadsheetml/2006/main">
  <authors>
    <author>Nadia</author>
  </authors>
  <commentList>
    <comment ref="C27" authorId="0">
      <text>
        <r>
          <rPr>
            <b/>
            <sz val="9"/>
            <color indexed="81"/>
            <rFont val="Tahoma"/>
            <family val="2"/>
          </rPr>
          <t>ESTA REPETIDA</t>
        </r>
      </text>
    </comment>
  </commentList>
</comments>
</file>

<file path=xl/comments7.xml><?xml version="1.0" encoding="utf-8"?>
<comments xmlns="http://schemas.openxmlformats.org/spreadsheetml/2006/main">
  <authors>
    <author>Nadia</author>
  </authors>
  <commentList>
    <comment ref="C14" authorId="0">
      <text>
        <r>
          <rPr>
            <b/>
            <sz val="9"/>
            <color indexed="81"/>
            <rFont val="Tahoma"/>
            <family val="2"/>
          </rPr>
          <t>GESTION ACADEMICAS</t>
        </r>
      </text>
    </comment>
    <comment ref="C17" authorId="0">
      <text>
        <r>
          <rPr>
            <b/>
            <sz val="9"/>
            <color indexed="81"/>
            <rFont val="Tahoma"/>
            <family val="2"/>
          </rPr>
          <t>ESTOS SON INDICADORES, CUÁL ES EL RESULTADO?</t>
        </r>
      </text>
    </comment>
    <comment ref="C18" authorId="0">
      <text>
        <r>
          <rPr>
            <b/>
            <sz val="9"/>
            <color indexed="81"/>
            <rFont val="Tahoma"/>
            <family val="2"/>
          </rPr>
          <t>Este resultado no se entiende en el desarrollo de qué?</t>
        </r>
      </text>
    </comment>
  </commentList>
</comments>
</file>

<file path=xl/comments8.xml><?xml version="1.0" encoding="utf-8"?>
<comments xmlns="http://schemas.openxmlformats.org/spreadsheetml/2006/main">
  <authors>
    <author>Nadia</author>
  </authors>
  <commentList>
    <comment ref="C12" authorId="0">
      <text>
        <r>
          <rPr>
            <b/>
            <sz val="9"/>
            <color indexed="81"/>
            <rFont val="Tahoma"/>
            <family val="2"/>
          </rPr>
          <t>ESTA REPETIDA ESTA ACTIVIDAD EN ESTA MISMA DIMENSIÓN</t>
        </r>
      </text>
    </comment>
    <comment ref="C13" authorId="0">
      <text>
        <r>
          <rPr>
            <b/>
            <sz val="9"/>
            <color indexed="81"/>
            <rFont val="Tahoma"/>
            <family val="2"/>
          </rPr>
          <t>GESTON DEL TALENTO HUMANO</t>
        </r>
      </text>
    </comment>
  </commentList>
</comments>
</file>

<file path=xl/comments9.xml><?xml version="1.0" encoding="utf-8"?>
<comments xmlns="http://schemas.openxmlformats.org/spreadsheetml/2006/main">
  <authors>
    <author>Nadia</author>
  </authors>
  <commentList>
    <comment ref="C8" authorId="0">
      <text>
        <r>
          <rPr>
            <b/>
            <sz val="9"/>
            <color indexed="81"/>
            <rFont val="Tahoma"/>
            <family val="2"/>
          </rPr>
          <t>desarrollo curricular</t>
        </r>
      </text>
    </comment>
  </commentList>
</comments>
</file>

<file path=xl/sharedStrings.xml><?xml version="1.0" encoding="utf-8"?>
<sst xmlns="http://schemas.openxmlformats.org/spreadsheetml/2006/main" count="16565" uniqueCount="2716">
  <si>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</si>
  <si>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</si>
  <si>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</si>
  <si>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</si>
  <si>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</si>
  <si>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</si>
  <si>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</si>
  <si>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</si>
  <si>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</si>
  <si>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</si>
  <si>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</si>
  <si>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</si>
  <si>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</si>
  <si>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</si>
  <si>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</si>
  <si>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</si>
  <si>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</si>
  <si>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</si>
  <si>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</si>
  <si>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</si>
  <si>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</si>
  <si>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</si>
  <si>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</si>
  <si>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</si>
  <si>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</si>
  <si>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</si>
  <si>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</si>
  <si>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</si>
  <si>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</si>
  <si>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</si>
  <si>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</si>
  <si>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</si>
  <si>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</si>
  <si>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</si>
  <si>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</si>
  <si>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</si>
  <si>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</si>
  <si>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</si>
  <si>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</si>
  <si>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</si>
  <si>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</si>
  <si>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</si>
  <si>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</si>
  <si>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</si>
  <si>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</si>
  <si>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</si>
  <si>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</si>
  <si>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</si>
  <si>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</si>
  <si>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</si>
  <si>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</si>
  <si>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</si>
  <si>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</si>
  <si>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</si>
  <si>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</si>
  <si>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</si>
  <si>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</si>
  <si>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</si>
  <si>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</si>
  <si>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</si>
  <si>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</si>
  <si>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</si>
  <si>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</si>
  <si>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</si>
  <si>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</si>
  <si>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</si>
  <si>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</si>
  <si>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</si>
  <si>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</si>
  <si>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</si>
  <si>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</si>
  <si>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</si>
  <si>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</si>
  <si>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</si>
  <si>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</si>
  <si>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</si>
  <si>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</si>
  <si>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</si>
  <si>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</si>
  <si>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</si>
  <si>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</si>
  <si>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</si>
  <si>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</si>
  <si>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</si>
  <si>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</si>
  <si>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</si>
  <si>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</si>
  <si>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</si>
  <si>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</si>
  <si>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</si>
  <si>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</si>
  <si>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</si>
  <si>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</si>
  <si>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</si>
  <si>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</si>
  <si>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</si>
  <si>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</si>
  <si>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</si>
  <si>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</si>
  <si>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</si>
  <si>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</si>
  <si>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</si>
  <si>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</si>
  <si>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</si>
  <si>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</si>
  <si>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</si>
  <si>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</si>
  <si>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</si>
  <si>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</si>
  <si>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</si>
  <si>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</si>
  <si>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</si>
  <si>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</si>
  <si>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</si>
  <si>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</si>
  <si>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</si>
  <si>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</si>
  <si>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</si>
  <si>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</si>
  <si>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</si>
  <si>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</si>
  <si>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</si>
  <si>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</si>
  <si>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</si>
  <si>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</si>
  <si>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</si>
  <si>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</si>
  <si>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</si>
  <si>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</si>
  <si>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</si>
  <si>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</si>
  <si>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</si>
  <si>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</si>
  <si>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</si>
  <si>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</si>
  <si>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</si>
  <si>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</si>
  <si>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</si>
  <si>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</si>
  <si>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</si>
  <si>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</si>
  <si>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</si>
  <si>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</si>
  <si>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</si>
  <si>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</si>
  <si>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</si>
  <si>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</si>
  <si>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</si>
  <si>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</si>
  <si>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</si>
  <si>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</si>
  <si>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</si>
  <si>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</si>
  <si>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</si>
  <si>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</si>
  <si>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</si>
  <si>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</si>
  <si>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</si>
  <si>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</si>
  <si>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</si>
  <si>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</si>
  <si>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</si>
  <si>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</si>
  <si>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</si>
  <si>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</si>
  <si>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</si>
  <si>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</si>
  <si>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</si>
  <si>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</si>
  <si>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</si>
  <si>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</si>
  <si>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</si>
  <si>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</si>
  <si>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</si>
  <si>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</si>
  <si>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</si>
  <si>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</si>
  <si>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</si>
  <si>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</si>
  <si>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</si>
  <si>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</si>
  <si>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</si>
  <si>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</si>
  <si>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</si>
  <si>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</si>
  <si>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</si>
  <si>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</si>
  <si>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</si>
  <si>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</si>
  <si>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</si>
  <si>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</si>
  <si>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</si>
  <si>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</si>
  <si>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</si>
  <si>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</si>
  <si>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</si>
  <si>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</si>
  <si>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</si>
  <si>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</si>
  <si>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</si>
  <si>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</si>
  <si>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</si>
  <si>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</si>
  <si>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</si>
  <si>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</si>
  <si>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</si>
  <si>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</si>
  <si>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</si>
  <si>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</si>
  <si>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</si>
  <si>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</si>
  <si>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</si>
  <si>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</si>
  <si>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</si>
  <si>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</si>
  <si>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</si>
  <si>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</si>
  <si>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</si>
  <si>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</si>
  <si>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</si>
  <si>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</si>
  <si>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</si>
  <si>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</si>
  <si>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</si>
  <si>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</si>
  <si>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</si>
  <si>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</si>
  <si>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</si>
  <si>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</si>
  <si>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</si>
  <si>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</si>
  <si>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</si>
  <si>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</si>
  <si>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</si>
  <si>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</si>
  <si>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</si>
  <si>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</si>
  <si>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</si>
  <si>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</si>
  <si>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</si>
  <si>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</si>
  <si>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</si>
  <si>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</si>
  <si>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</si>
  <si>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</si>
  <si>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</si>
  <si>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</si>
  <si>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</si>
  <si>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</si>
  <si>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</si>
  <si>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</si>
  <si>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</si>
  <si>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</si>
  <si>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</si>
  <si>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</si>
  <si>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</si>
  <si>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</si>
  <si>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</si>
  <si>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</si>
  <si>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</si>
  <si>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</si>
  <si>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</si>
  <si>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</si>
  <si>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</si>
  <si>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</si>
  <si>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</si>
  <si>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</si>
  <si>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</si>
  <si>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</si>
  <si>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</si>
  <si>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</si>
  <si>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</si>
  <si>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</si>
  <si>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</si>
  <si>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</si>
  <si>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</si>
  <si>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</si>
  <si>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</si>
  <si>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</si>
  <si>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</si>
  <si>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</si>
  <si>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</si>
  <si>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</si>
  <si>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</si>
  <si>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</si>
  <si>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</si>
  <si>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</si>
  <si>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</si>
  <si>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</si>
  <si>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</si>
  <si>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</si>
  <si>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</si>
  <si>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</si>
  <si>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</si>
  <si>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</si>
  <si>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</si>
  <si>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</si>
  <si>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</si>
  <si>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</si>
  <si>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</si>
  <si>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</si>
  <si>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</si>
  <si>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</si>
  <si>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</si>
  <si>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</si>
  <si>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</si>
  <si>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</si>
  <si>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</si>
  <si>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</si>
  <si>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</si>
  <si>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</si>
  <si>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</si>
  <si>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</si>
  <si>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</si>
  <si>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</si>
  <si>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</si>
  <si>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</si>
  <si>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</si>
  <si>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</si>
  <si>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</si>
  <si>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</si>
  <si>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</si>
  <si>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</si>
  <si>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</si>
  <si>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</si>
  <si>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</si>
  <si>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</si>
  <si>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</si>
  <si>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</si>
  <si>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</si>
  <si>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</si>
  <si>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</si>
  <si>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</si>
  <si>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</si>
  <si>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</si>
  <si>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</si>
  <si>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</si>
  <si>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</si>
  <si>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</si>
  <si>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</si>
  <si>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</si>
  <si>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</si>
  <si>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</si>
  <si>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</si>
  <si>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</si>
  <si>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</si>
  <si>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</si>
  <si>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</si>
  <si>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</si>
  <si>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</si>
  <si>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</si>
  <si>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</si>
  <si>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</si>
  <si>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</si>
  <si>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</si>
  <si>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</si>
  <si>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</si>
  <si>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</si>
  <si>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</si>
  <si>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</si>
  <si>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</si>
  <si>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</si>
  <si>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</si>
  <si>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</si>
  <si>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</si>
  <si>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</si>
  <si>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</si>
  <si>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</si>
  <si>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</si>
  <si>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</si>
  <si>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</si>
  <si>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</si>
  <si>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</si>
  <si>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</si>
  <si>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</si>
  <si>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</si>
  <si>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</si>
  <si>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</si>
  <si>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</si>
  <si>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</si>
  <si>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</si>
  <si>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</si>
  <si>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</si>
  <si>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</si>
  <si>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</si>
  <si>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</si>
  <si>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</si>
  <si>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</si>
  <si>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</si>
  <si>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</si>
  <si>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</si>
  <si>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</si>
  <si>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</si>
  <si>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</si>
  <si>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</si>
  <si>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</si>
  <si>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</si>
  <si>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</si>
  <si>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</si>
  <si>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</si>
  <si>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</si>
  <si>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</si>
  <si>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</si>
  <si>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</si>
  <si>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</si>
  <si>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</si>
  <si>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</si>
  <si>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</si>
  <si>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</si>
  <si>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</si>
  <si>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</si>
  <si>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</si>
  <si>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</si>
  <si>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</si>
  <si>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</si>
  <si>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</si>
  <si>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</si>
  <si>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</si>
  <si>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</si>
  <si>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</si>
  <si>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</si>
  <si>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</si>
  <si>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</si>
  <si>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</si>
  <si>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</si>
  <si>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</si>
  <si>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</si>
  <si>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</si>
  <si>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</si>
  <si>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</si>
  <si>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</si>
  <si>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</si>
  <si>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</si>
  <si>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</si>
  <si>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</si>
  <si>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</si>
  <si>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</si>
  <si>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</si>
  <si>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</si>
  <si>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</si>
  <si>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</si>
  <si>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</si>
  <si>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</si>
  <si>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</si>
  <si>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</si>
  <si>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</si>
  <si>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</si>
  <si>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</si>
  <si>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</si>
  <si>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</si>
  <si>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</si>
  <si>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</si>
  <si>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</si>
  <si>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</si>
  <si>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</si>
  <si>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</si>
  <si>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</si>
  <si>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</si>
  <si>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</si>
  <si>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</si>
  <si>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</si>
  <si>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</si>
  <si>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</si>
  <si>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</si>
  <si>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</si>
  <si>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</si>
  <si>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</si>
  <si>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</si>
  <si>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</si>
  <si>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</si>
  <si>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</si>
  <si>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</si>
  <si>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</si>
  <si>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</si>
  <si>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</si>
  <si>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</si>
  <si>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</si>
  <si>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</si>
  <si>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</si>
  <si>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</si>
  <si>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</si>
  <si>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</si>
  <si>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</si>
  <si>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</si>
  <si>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</si>
  <si>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</si>
  <si>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</si>
  <si>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</si>
  <si>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</si>
  <si>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</si>
  <si>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</si>
  <si>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</si>
  <si>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</si>
  <si>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</si>
  <si>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</si>
  <si>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</si>
  <si>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</si>
  <si>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</si>
  <si>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</si>
  <si>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</si>
  <si>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</si>
  <si>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</si>
  <si>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</si>
  <si>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</si>
  <si>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</si>
  <si>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</si>
  <si>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</si>
  <si>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</si>
  <si>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</si>
  <si>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</si>
  <si>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</si>
  <si>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</si>
  <si>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</si>
  <si>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</si>
  <si>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</si>
  <si>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</si>
  <si>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</si>
  <si>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</si>
  <si>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</si>
  <si>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</si>
  <si>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</si>
  <si>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</si>
  <si>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</si>
  <si>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</si>
  <si>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</si>
  <si>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</si>
  <si>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</si>
  <si>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</si>
  <si>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</si>
  <si>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</si>
  <si>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</si>
  <si>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</si>
  <si>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</si>
  <si>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</si>
  <si>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</si>
  <si>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</si>
  <si>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</si>
  <si>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</si>
  <si>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</si>
  <si>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</si>
  <si>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</si>
  <si>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</si>
  <si>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</si>
  <si>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</si>
  <si>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</si>
  <si>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</si>
  <si>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</si>
  <si>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</si>
  <si>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</si>
  <si>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</si>
  <si>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</si>
  <si>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</si>
  <si>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</si>
  <si>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</si>
  <si>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</si>
  <si>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</si>
  <si>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</si>
  <si>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</si>
  <si>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</si>
  <si>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</si>
  <si>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</si>
  <si>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</si>
  <si>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</si>
  <si>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</si>
  <si>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</si>
  <si>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</si>
  <si>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</si>
  <si>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</si>
  <si>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</si>
  <si>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</si>
  <si>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</si>
  <si>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</si>
  <si>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</si>
  <si>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</si>
  <si>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</si>
  <si>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</si>
  <si>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</si>
  <si>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</si>
  <si>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</si>
  <si>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</si>
  <si>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</si>
  <si>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</si>
  <si>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</si>
  <si>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</si>
  <si>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</si>
  <si>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</si>
  <si>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</si>
  <si>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</si>
  <si>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</si>
  <si>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</si>
  <si>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</si>
  <si>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</si>
  <si>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</si>
  <si>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</si>
  <si>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</si>
  <si>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</si>
  <si>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</si>
  <si>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</si>
  <si>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</si>
  <si>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</si>
  <si>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</si>
  <si>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</si>
  <si>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</si>
  <si>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</si>
  <si>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</si>
  <si>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</si>
  <si>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</si>
  <si>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</si>
  <si>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</si>
  <si>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</si>
  <si>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</si>
  <si>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</si>
  <si>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</si>
  <si>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</si>
  <si>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</si>
  <si>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</si>
  <si>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</si>
  <si>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</si>
  <si>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</si>
  <si>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</si>
  <si>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</si>
  <si>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</si>
  <si>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</si>
  <si>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</si>
  <si>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</si>
  <si>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</si>
  <si>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</si>
  <si>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</si>
  <si>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</si>
  <si>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</si>
  <si>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</si>
  <si>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</si>
  <si>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</si>
  <si>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</si>
  <si>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</si>
  <si>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</si>
  <si>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</si>
  <si>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</si>
  <si>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</si>
  <si>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</si>
  <si>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</si>
  <si>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</si>
  <si>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</si>
  <si>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</si>
  <si>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</si>
  <si>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</si>
  <si>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</si>
  <si>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</si>
  <si>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</si>
  <si>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</si>
  <si>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</si>
  <si>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</si>
  <si>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</si>
  <si>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</si>
  <si>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</si>
  <si>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</si>
  <si>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</si>
  <si>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</si>
  <si>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</si>
  <si>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</si>
  <si>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</si>
  <si>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</si>
  <si>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</si>
  <si>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</si>
  <si>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</si>
  <si>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</si>
  <si>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</si>
  <si>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</si>
  <si>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</si>
  <si>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</si>
  <si>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</si>
  <si>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</si>
  <si>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</si>
  <si>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</si>
  <si>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</si>
  <si>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</si>
  <si>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</si>
  <si>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</si>
  <si>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</si>
  <si>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</si>
  <si>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</si>
  <si>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</si>
  <si>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</si>
  <si>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</si>
  <si>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</si>
  <si>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</si>
  <si>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</si>
  <si>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</si>
  <si>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</si>
  <si>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</si>
  <si>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</si>
  <si>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</si>
  <si>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</si>
  <si>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</si>
  <si>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</si>
  <si>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</si>
  <si>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</si>
  <si>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</si>
  <si>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</si>
  <si>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</si>
  <si>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</si>
  <si>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</si>
  <si>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</si>
  <si>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</si>
  <si>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</si>
  <si>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</si>
  <si>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</si>
  <si>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</si>
  <si>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</si>
  <si>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</si>
  <si>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</si>
  <si>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</si>
  <si>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</si>
  <si>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</si>
  <si>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</si>
  <si>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</si>
  <si>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</si>
  <si>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</si>
  <si>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</si>
  <si>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</si>
  <si>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</si>
  <si>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</si>
  <si>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</si>
  <si>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</si>
  <si>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</si>
  <si>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</si>
  <si>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</si>
  <si>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</si>
  <si>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</si>
  <si>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</si>
  <si>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</si>
  <si>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</si>
  <si>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</si>
  <si>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</si>
  <si>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</si>
  <si>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</si>
  <si>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</si>
  <si>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</si>
  <si>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</si>
  <si>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</si>
  <si>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</si>
  <si>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</si>
  <si>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</si>
  <si>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</si>
  <si>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</si>
  <si>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</si>
  <si>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</si>
  <si>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</si>
  <si>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</si>
  <si>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</si>
  <si>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</si>
  <si>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</si>
  <si>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</si>
  <si>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</si>
  <si>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</si>
  <si>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</si>
  <si>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</si>
  <si>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</si>
  <si>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</si>
  <si>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</si>
  <si>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</si>
  <si>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</si>
  <si>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</si>
  <si>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</si>
  <si>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</si>
  <si>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</si>
  <si>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</si>
  <si>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</si>
  <si>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</si>
  <si>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</si>
  <si>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</si>
  <si>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</si>
  <si>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</si>
  <si>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</si>
  <si>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</si>
  <si>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</si>
  <si>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</si>
  <si>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</si>
  <si>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</si>
  <si>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</si>
  <si>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</si>
  <si>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</si>
  <si>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</si>
  <si>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</si>
  <si>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</si>
  <si>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</si>
  <si>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</si>
  <si>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</si>
  <si>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</si>
  <si>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</si>
  <si>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</si>
  <si>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</si>
  <si>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</si>
  <si>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</si>
  <si>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</si>
  <si>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</si>
  <si>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</si>
  <si>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</si>
  <si>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</si>
  <si>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</si>
  <si>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</si>
  <si>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</si>
  <si>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</si>
  <si>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</si>
  <si>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</si>
  <si>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</si>
  <si>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</si>
  <si>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</si>
  <si>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</si>
  <si>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</si>
  <si>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</si>
  <si>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</si>
  <si>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</si>
  <si>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</si>
  <si>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</si>
  <si>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</si>
  <si>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</si>
  <si>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</si>
  <si>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</si>
  <si>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</si>
  <si>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</si>
  <si>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</si>
  <si>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</si>
  <si>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</si>
  <si>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</si>
  <si>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</si>
  <si>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</si>
  <si>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</si>
  <si>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</si>
  <si>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</si>
  <si>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</si>
  <si>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</si>
  <si>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</si>
  <si>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</si>
  <si>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</si>
  <si>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</si>
  <si>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</si>
  <si>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</si>
  <si>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</si>
  <si>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</si>
  <si>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</si>
  <si>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</si>
  <si>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</si>
  <si>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</si>
  <si>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</si>
  <si>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</si>
  <si>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</si>
  <si>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</si>
  <si>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</si>
  <si>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</si>
  <si>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</si>
  <si>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</si>
  <si>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</si>
  <si>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</si>
  <si>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</si>
  <si>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</si>
  <si>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</si>
  <si>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</si>
  <si>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</si>
  <si>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</si>
  <si>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</si>
  <si>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</si>
  <si>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</si>
  <si>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</si>
  <si>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</si>
  <si>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</si>
  <si>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</si>
  <si>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</si>
  <si>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</si>
  <si>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</si>
  <si>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</si>
  <si>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</si>
  <si>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</si>
  <si>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</si>
  <si>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</si>
  <si>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</si>
  <si>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</si>
  <si>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</si>
  <si>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</si>
  <si>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</si>
  <si>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</si>
  <si>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</si>
  <si>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</si>
  <si>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</si>
  <si>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</si>
  <si>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</si>
  <si>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</si>
  <si>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</si>
  <si>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</si>
  <si>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</si>
  <si>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</si>
  <si>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</si>
  <si>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</si>
  <si>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</si>
  <si>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</si>
  <si>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</si>
  <si>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</si>
  <si>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</si>
  <si>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</si>
  <si>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</si>
  <si>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</si>
  <si>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</si>
  <si>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</si>
  <si>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</si>
  <si>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</si>
  <si>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</si>
  <si>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</si>
  <si>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</si>
  <si>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</si>
  <si>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</si>
  <si>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</si>
  <si>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</si>
  <si>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</si>
  <si>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</si>
  <si>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</si>
  <si>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</si>
  <si>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</si>
  <si>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</si>
  <si>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</si>
  <si>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</si>
  <si>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</si>
  <si>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</si>
  <si>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</si>
  <si>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</si>
  <si>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</si>
  <si>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</si>
  <si>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</si>
  <si>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</si>
  <si>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</si>
  <si>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</si>
  <si>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</si>
  <si>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</si>
  <si>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</si>
  <si>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</si>
  <si>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</si>
  <si>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</si>
  <si>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</si>
  <si>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</si>
  <si>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</si>
  <si>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</si>
  <si>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</si>
  <si>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</si>
  <si>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</si>
  <si>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</si>
  <si>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</si>
  <si>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</si>
  <si>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</si>
  <si>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</si>
  <si>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</si>
  <si>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</si>
  <si>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</si>
  <si>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</si>
  <si>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</si>
  <si>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</si>
  <si>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</si>
  <si>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</si>
  <si>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</si>
  <si>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</si>
  <si>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</si>
  <si>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</si>
  <si>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</si>
  <si>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</si>
  <si>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</si>
  <si>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</si>
  <si>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</si>
  <si>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</si>
  <si>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</si>
  <si>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</si>
  <si>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</si>
  <si>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</si>
  <si>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</si>
  <si>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</si>
  <si>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</si>
  <si>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</si>
  <si>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</si>
  <si>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</si>
  <si>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</si>
  <si>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</si>
  <si>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</si>
  <si>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</si>
  <si>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</si>
  <si>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</si>
  <si>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</si>
  <si>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</si>
  <si>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</si>
  <si>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</si>
  <si>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</si>
  <si>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</si>
  <si>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</si>
  <si>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</si>
  <si>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</si>
  <si>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</si>
  <si>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</si>
  <si>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</si>
  <si>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</si>
  <si>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</si>
  <si>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</si>
  <si>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</si>
  <si>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</si>
  <si>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</si>
  <si>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</si>
  <si>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</si>
  <si>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</si>
  <si>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</si>
  <si>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</si>
  <si>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</si>
  <si>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</si>
  <si>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</si>
  <si>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</si>
  <si>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</si>
  <si>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</si>
  <si>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</si>
  <si>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</si>
  <si>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</si>
  <si>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</si>
  <si>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</si>
  <si>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</si>
  <si>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</si>
  <si>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</si>
  <si>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</si>
  <si>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</si>
  <si>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</si>
  <si>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</si>
  <si>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</si>
  <si>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</si>
  <si>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</si>
  <si>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</si>
  <si>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</si>
  <si>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</si>
  <si>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</si>
  <si>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</si>
  <si>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</si>
  <si>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</si>
  <si>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</si>
  <si>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</si>
  <si>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</si>
  <si>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</si>
  <si>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</si>
  <si>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</si>
  <si>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</si>
  <si>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</si>
  <si>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</si>
  <si>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</si>
  <si>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</si>
  <si>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</si>
  <si>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</si>
  <si>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</si>
  <si>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</si>
  <si>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</si>
  <si>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</si>
  <si>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</si>
  <si>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</si>
  <si>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</si>
  <si>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</si>
  <si>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</si>
  <si>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</si>
  <si>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</si>
  <si>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</si>
  <si>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</si>
  <si>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</si>
  <si>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</si>
  <si>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</si>
  <si>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</si>
  <si>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</si>
  <si>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</si>
  <si>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</si>
  <si>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</si>
  <si>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</si>
  <si>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</si>
  <si>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</si>
  <si>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</si>
  <si>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</si>
  <si>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</si>
  <si>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</si>
  <si>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</si>
  <si>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</si>
  <si>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</si>
  <si>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</si>
  <si>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</si>
  <si>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</si>
  <si>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</si>
  <si>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</si>
  <si>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</si>
  <si>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</si>
  <si>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</si>
  <si>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</si>
  <si>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</si>
  <si>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</si>
  <si>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</si>
  <si>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</si>
  <si>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</si>
  <si>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</si>
  <si>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</si>
  <si>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</si>
  <si>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</si>
  <si>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</si>
  <si>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</si>
  <si>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</si>
  <si>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</si>
  <si>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</si>
  <si>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</si>
  <si>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</si>
  <si>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</si>
  <si>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</si>
  <si>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</si>
  <si>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</si>
  <si>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</si>
  <si>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</si>
  <si>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</si>
  <si>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</si>
  <si>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</si>
  <si>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</si>
  <si>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</si>
  <si>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</si>
  <si>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</si>
  <si>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</si>
  <si>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</si>
  <si>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</si>
  <si>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</si>
  <si>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</si>
  <si>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</si>
  <si>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</si>
  <si>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</si>
  <si>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</si>
  <si>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</si>
  <si>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</si>
  <si>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</si>
  <si>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</si>
  <si>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</si>
  <si>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</si>
  <si>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</si>
  <si>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</si>
  <si>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</si>
  <si>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</si>
  <si>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</si>
  <si>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</si>
  <si>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</si>
  <si>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</si>
  <si>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</si>
  <si>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</si>
  <si>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</si>
  <si>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</si>
  <si>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</si>
  <si>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</si>
  <si>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</si>
  <si>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</si>
  <si>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</si>
  <si>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</si>
  <si>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</si>
  <si>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</si>
  <si>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</si>
  <si>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</si>
  <si>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</si>
  <si>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</si>
  <si>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</si>
  <si>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</si>
  <si>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</si>
  <si>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</si>
  <si>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</si>
  <si>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</si>
  <si>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</si>
  <si>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</si>
  <si>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</si>
  <si>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</si>
  <si>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</si>
  <si>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</si>
  <si>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</si>
  <si>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</si>
  <si>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</si>
  <si>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</si>
  <si>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</si>
  <si>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</si>
  <si>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</si>
  <si>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</si>
  <si>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</si>
  <si>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</si>
  <si>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</si>
  <si>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</si>
  <si>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</si>
  <si>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</si>
  <si>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</si>
  <si>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</si>
  <si>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</si>
  <si>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</si>
  <si>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</si>
  <si>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</si>
  <si>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</si>
  <si>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</si>
  <si>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</si>
  <si>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</si>
  <si>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</si>
  <si>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</si>
  <si>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</si>
  <si>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</si>
  <si>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</si>
  <si>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</si>
  <si>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</si>
  <si>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</si>
  <si>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</si>
  <si>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</si>
  <si>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</si>
  <si>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</si>
  <si>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</si>
  <si>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</si>
  <si>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</si>
  <si>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</si>
  <si>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</si>
  <si>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</si>
  <si>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</si>
  <si>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</si>
  <si>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</si>
  <si>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</si>
  <si>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</si>
  <si>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</si>
  <si>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</si>
  <si>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</si>
  <si>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</si>
  <si>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</si>
  <si>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</si>
  <si>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</si>
  <si>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</si>
  <si>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</si>
  <si>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</si>
  <si>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</si>
  <si>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</si>
  <si>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</si>
  <si>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</si>
  <si>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</si>
  <si>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</si>
  <si>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</si>
  <si>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</si>
  <si>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</si>
  <si>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</si>
  <si>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</si>
  <si>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</si>
  <si>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</si>
  <si>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</si>
  <si>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</si>
  <si>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</si>
  <si>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</si>
  <si>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</si>
  <si>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</si>
  <si>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</si>
  <si>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</si>
  <si>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</si>
  <si>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</si>
  <si>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</si>
  <si>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</si>
  <si>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</si>
  <si>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</si>
  <si>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</si>
  <si>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</si>
  <si>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</si>
  <si>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</si>
  <si>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</si>
  <si>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</si>
  <si>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</si>
  <si>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</si>
  <si>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</si>
  <si>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</si>
  <si>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</si>
  <si>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</si>
  <si>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</si>
  <si>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</si>
  <si>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</si>
  <si>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</si>
  <si>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</si>
  <si>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</si>
  <si>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</si>
  <si>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</si>
  <si>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</si>
  <si>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</si>
  <si>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</si>
  <si>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</si>
  <si>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</si>
  <si>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</si>
  <si>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</si>
  <si>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</si>
  <si>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</si>
  <si>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</si>
  <si>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</si>
  <si>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</si>
  <si>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</si>
  <si>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</si>
  <si>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</si>
  <si>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</si>
  <si>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</si>
  <si>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</si>
  <si>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</si>
  <si>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</si>
  <si>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</si>
  <si>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</si>
  <si>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</si>
  <si>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</si>
  <si>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</si>
  <si>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</si>
  <si>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</si>
  <si>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</si>
  <si>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</si>
  <si>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</si>
  <si>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</si>
  <si>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</si>
  <si>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</si>
  <si>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</si>
  <si>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</si>
  <si>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</si>
  <si>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</si>
  <si>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</si>
  <si>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</si>
  <si>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</si>
  <si>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</si>
  <si>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</si>
  <si>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</si>
  <si>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</si>
  <si>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</si>
  <si>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</si>
  <si>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</si>
  <si>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</si>
  <si>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</si>
  <si>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</si>
  <si>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</si>
  <si>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</si>
  <si>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</si>
  <si>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</si>
  <si>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</si>
  <si>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</si>
  <si>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</si>
  <si>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</si>
  <si>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</si>
  <si>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</si>
  <si>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</si>
  <si>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</si>
  <si>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</si>
  <si>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</si>
  <si>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</si>
  <si>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</si>
  <si>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</si>
  <si>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</si>
  <si>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</si>
  <si>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</si>
  <si>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</si>
  <si>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</si>
  <si>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</si>
  <si>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</si>
  <si>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</si>
  <si>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</si>
  <si>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</si>
  <si>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</si>
  <si>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</si>
  <si>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</si>
  <si>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</si>
  <si>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</si>
  <si>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</si>
  <si>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</si>
  <si>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</si>
  <si>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</si>
  <si>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</si>
  <si>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</si>
  <si>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</si>
  <si>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</si>
  <si>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</si>
  <si>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</si>
  <si>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</si>
  <si>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</si>
  <si>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</si>
  <si>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</si>
  <si>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</si>
  <si>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</si>
  <si>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</si>
  <si>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</si>
  <si>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</si>
  <si>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</si>
  <si>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</si>
  <si>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</si>
  <si>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</si>
  <si>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</si>
  <si>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</si>
  <si>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</si>
  <si>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</si>
  <si>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</si>
  <si>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TOTAL DOCENCIA Y PROFESORADO UNIVERSITARIO</t>
  </si>
  <si>
    <t>ESTUDIANTES Y GRADUADOS</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</si>
  <si>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</si>
  <si>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</si>
  <si>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</si>
  <si>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3. Velar y promover de manera efectiva, la inclusión de los Graduados Universitarios calificados para el relevo docente ( entre otros, reorientado y fortaleciendo a través de un nuevo Reglamento, a los Instructores).</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</si>
  <si>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</si>
  <si>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</si>
  <si>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</si>
  <si>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</si>
  <si>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</si>
  <si>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</si>
  <si>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</si>
  <si>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</si>
  <si>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</si>
  <si>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</si>
  <si>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</si>
  <si>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</si>
  <si>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</si>
  <si>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</si>
  <si>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</si>
  <si>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</si>
  <si>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</si>
  <si>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</si>
  <si>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</si>
  <si>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</si>
  <si>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</si>
  <si>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</si>
  <si>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</si>
  <si>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</si>
  <si>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</si>
  <si>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</si>
  <si>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</si>
  <si>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</si>
  <si>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</si>
  <si>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</si>
  <si>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</si>
  <si>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</si>
  <si>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</si>
  <si>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</si>
  <si>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</si>
  <si>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</si>
  <si>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</si>
  <si>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</si>
  <si>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</si>
  <si>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</si>
  <si>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</si>
  <si>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</si>
  <si>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</si>
  <si>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</si>
  <si>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</si>
  <si>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</si>
  <si>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</si>
  <si>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</si>
  <si>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</si>
  <si>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</si>
  <si>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</si>
  <si>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</si>
  <si>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</si>
  <si>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</si>
  <si>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</si>
  <si>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</si>
  <si>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</si>
  <si>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</si>
  <si>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</si>
  <si>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</si>
  <si>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</si>
  <si>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</si>
  <si>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</si>
  <si>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</si>
  <si>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</si>
  <si>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</si>
  <si>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</si>
  <si>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</si>
  <si>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</si>
  <si>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</si>
  <si>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</si>
  <si>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</si>
  <si>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</si>
  <si>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</si>
  <si>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</si>
  <si>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</si>
  <si>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</si>
  <si>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</si>
  <si>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</si>
  <si>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</si>
  <si>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</si>
  <si>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</si>
  <si>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</si>
  <si>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</si>
  <si>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</si>
  <si>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</si>
  <si>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</si>
  <si>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</si>
  <si>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</si>
  <si>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</si>
  <si>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</si>
  <si>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</si>
  <si>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</si>
  <si>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</si>
  <si>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</si>
  <si>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</si>
  <si>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</si>
  <si>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</si>
  <si>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</si>
  <si>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</si>
  <si>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</si>
  <si>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</si>
  <si>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</si>
  <si>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</si>
  <si>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</si>
  <si>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Optimizar la adquisición y mantenimiento de equipo informático observando las normas y políticas institucionales y las leyes nacionales. (Plan de Renovación, Plan de Adquisición y Plan de Mantenimiento - REFERENCIA)</t>
  </si>
  <si>
    <t>Calidad en la educación a través de las TICs y las modalidades alternativas. Estudiantes de las diferentes áreas utilizan la plataforma virtual para el desarrollo de asignaturas bimodales facilitadas por los profesores de la Facultad.</t>
  </si>
  <si>
    <t xml:space="preserve">Registro de matrícula de los estudios de formación continua y no formal  de las diferentes áreas de la Facultad de Humanidades y Artes.  Informe de cotejo de la pertinencia en inclusión en los programas de formación continua y no formal de la Facultad. </t>
  </si>
  <si>
    <t>Graduados, estudiantes universitarios, profesores universitarios, comunidad dentro del nivel mínimo.</t>
  </si>
  <si>
    <t>Incidir en la educación alternativa como un bien necesario para la comunidad.</t>
  </si>
  <si>
    <t>Laboratorios en funcionamiento.</t>
  </si>
  <si>
    <t>Estudiantes universitarios de la Facultad.</t>
  </si>
  <si>
    <t>Jefes de Dpto. y Admón. del Decanato</t>
  </si>
  <si>
    <t>Incremento en la oferta de clases virtuales en las diferentes áreas de la Facultad de Humanidades y Artes.</t>
  </si>
  <si>
    <t>Listado de docentes diplomados en el Diseño y ejecución de cursos virtuales.</t>
  </si>
  <si>
    <t>Dpto. de Lenguas y Culturas Extranjeras y coordinación de la carrera.</t>
  </si>
  <si>
    <t>Docentes de la Facultad.</t>
  </si>
  <si>
    <t>Mejorar la calidad en la enseñanza y ofrecer mayor cantidad de asignaturas en línea.</t>
  </si>
  <si>
    <t>Equipar con la tecnología necesaria para la educación a través de las TICs.</t>
  </si>
  <si>
    <t xml:space="preserve">Dpto. de Arte
Decanato 
</t>
  </si>
  <si>
    <t>Aspirantes a ser estudiantes de las carreras de danza y teatro.</t>
  </si>
  <si>
    <t>Dar apertura a las carreras artísticas en el nivel superior, nunca antes ofrecidas.</t>
  </si>
  <si>
    <t>Diseño del estudio.  Informe del estudio.Diseño de 4 nuevos planes de estudio en los Dptos. De Artes y Arquitectura.2 Planes de estudio de grados  diseñados y gestionados para su aprobación.</t>
  </si>
  <si>
    <t>Aspirantes a ser estudiantes de las carreras de Artes Visuales, Diseño de Productos, Comunicación Gráfica y Gestión Cultural.</t>
  </si>
  <si>
    <t>Sub-comisión de diseño de la nueva oferta educativa.</t>
  </si>
  <si>
    <t>Cada uno de los pre-grados y grados cuenta con su propio espacio de aulas y laboratorios acondicionados de acuerdo a su disciplina, así también, en se encuentran en posesión de un plan de estudios diseñado y/o evaluado de acuerdo a criterios de acreditación internacional, fundamentalmente: SHACES.</t>
  </si>
  <si>
    <t xml:space="preserve">Implementación de los 7 Planes de Mejora presentados por las Unidades Académicas. </t>
  </si>
  <si>
    <t>Tener completa, pertinente y con calidad la propuesta docente de la nueva oferta académica.</t>
  </si>
  <si>
    <t>Listados</t>
  </si>
  <si>
    <t>Planes de las 7 carreras rediseñadas</t>
  </si>
  <si>
    <t>Actualizar y mejorar la calidad de los planes de estudio de las carreras de la Facultad.</t>
  </si>
  <si>
    <t>Facultad.</t>
  </si>
  <si>
    <t>Subomisiones de autoevaluación y diseño curricular de toda la Facultad.</t>
  </si>
  <si>
    <t xml:space="preserve">Ampliar la oferta educativa de la Facultad, siempre bajo criterios de </t>
  </si>
  <si>
    <t>Informe de avaces de los diagnósticos para diseñar las 5 carreras nuevas</t>
  </si>
  <si>
    <t>1 Informe de eficiencia terminal de los posgrados. 1 Informe sobre la capacidad instalada de los posgrados de la Facultad.</t>
  </si>
  <si>
    <t>5 Diseños del estudio. 5  Informe de avances.</t>
  </si>
  <si>
    <t>1 Listado de  convenios y de expertos para las nuevas carreras de la Facultad.</t>
  </si>
  <si>
    <t>Cada uno de los posgrados cuenta con su propio espacio de aulas y laboratorios acondicionados de acuerdo a su disciplina y a la inclusión, así también,  se encuentran en posesión de un plan de estudios diseñado y/o evaluado de acuerdo a criterios de acreditación internacional, fundamentalmente: SHACES.</t>
  </si>
  <si>
    <t>Informe sobre eficiencia terminal e informe sobre capacidad instalada en los posgrados de la Facultad.</t>
  </si>
  <si>
    <t>Crear las condiciones académicas necesarias para que las maestrías (actuales y nuevas) de  la Facultad de Humanidades y Artes funcionen adecuadas e inclusivas.</t>
  </si>
  <si>
    <t>Profesorado y estudiantado de posgrado de la Facultad.</t>
  </si>
  <si>
    <t>Coordinador de posgrados de la Facultad.</t>
  </si>
  <si>
    <t>Informe de avances del proyecto de equipamiento tecnológico.</t>
  </si>
  <si>
    <t>Se cuenta con un diagnóstico actualizado de la Capacidad Instalada de la Facultad orientativo para mejora de la calidad educativa.</t>
  </si>
  <si>
    <t>1 Diagnóstico de la capacidad instalada actualizado.</t>
  </si>
  <si>
    <t>La mejora de la calidad educativa necesita de condiciones estructurales y materiales. Por tal razón, es necesario conocer la realidad con la que se cuenta y cotejar con la idónea.</t>
  </si>
  <si>
    <t>Informe de la capacidad instalada.</t>
  </si>
  <si>
    <t>Informe de avances del proyecto de Incentivos Educativos.</t>
  </si>
  <si>
    <t>La educación inclusiva en el nivel superior.</t>
  </si>
  <si>
    <t>1 Proyecto de Monitoreo de gestión de las mastrías</t>
  </si>
  <si>
    <t>La acreditación de los posgrados y mejora en la eficiencia terminal.</t>
  </si>
  <si>
    <t>Informe de avances del proyecto Monitoreo para la gestión de las maestrías.</t>
  </si>
  <si>
    <t>Facultad</t>
  </si>
  <si>
    <t>Estudiantes  y profesores de la Facultad.</t>
  </si>
  <si>
    <t>Posgrados de la Facultad.</t>
  </si>
  <si>
    <t>En posesión de las condiciones académicas necesarias para que las maestrías (actuales y nuevas) de  la Facultad de Humanidades y Artes funcionen adecuadas e inclusivas.</t>
  </si>
  <si>
    <t xml:space="preserve">Convenios firmados con las universidades identificadas. </t>
  </si>
  <si>
    <t>Optimizar los trámites necesarios para la aprobación de las maestrías ya diseñadas, (las de carácter nacional y las que son producto de los convenios internacionales), a fin de mejorar el rendimiento y la legalidad de la oferta de los  postgrados en la Facultad.</t>
  </si>
  <si>
    <t>Informe de dificultades para la aprobación de las maestrías de la Facultad y una propuesta de optimización.</t>
  </si>
  <si>
    <t>1 informe de dificultades para la aprobación de las maestrías de la Facultad junto a la propuesta de optimización.</t>
  </si>
  <si>
    <t>La carrera de Filosofía necesita prioritariamente llevar a cabo su plan de relevo docente.</t>
  </si>
  <si>
    <t>Estudiantes del posgrado en Filosofía. Carrera de Filosofía de la UNAH.</t>
  </si>
  <si>
    <t>Ampliar la oferta educativa de la Facultad en los Centros Regionales.</t>
  </si>
  <si>
    <t>Jefes de Dpto., Coordinadores de carrera y subcomisiones de diseño curricular.</t>
  </si>
  <si>
    <t>Personal  administrativo-académico mínimo y permanente.</t>
  </si>
  <si>
    <t>Coordinador de posgrados de la Facultad, coordinadores de cada posgrado. Decanato.</t>
  </si>
  <si>
    <t>Crear las condiciones estructurales, tecnológicas y administrativas que permitan el funcionamiento eficaz de los postgrados, siendo generadores de conocimiento científico y de calificación académica para el personal que labora en la facultad.</t>
  </si>
  <si>
    <t>Personal contratado (Puestos y salarios).</t>
  </si>
  <si>
    <t>Pogrados de la Facultad.</t>
  </si>
  <si>
    <t>Iniciado el estudio de demanda de estudios de posgrado.</t>
  </si>
  <si>
    <t>1 diseño de estudio de posgrados demandados en Honduras en el área de las humanidades y las artes</t>
  </si>
  <si>
    <t>Elevar el nivel educativo de la  oferta de la Facultad según estudios demandados en Honduras.</t>
  </si>
  <si>
    <t>1 diseño del estudio de maestrías demandadas en Honduras en las humanidades y las artes.</t>
  </si>
  <si>
    <t>Futuros estudiantes de los posgrados.</t>
  </si>
  <si>
    <t>Registro de matrícula de las asignaturas virtuales de las diferentes áreas de la Facultad de Humanidades y Artes.  Listado de estudiantes que aprueban asignaturas en el sistema bimodal. Laboratorios en funcionamiento.</t>
  </si>
  <si>
    <t>Decanato. Dirección de Escuela, Jefes de Dpto., Coordinadores de Carrera.</t>
  </si>
  <si>
    <t>Atender la alta demanda de matrícula, el espacio físico insuficiente, entre otras características de la realidad en educación superior.</t>
  </si>
  <si>
    <t>Estudiantes de la UNAH.</t>
  </si>
  <si>
    <r>
      <t xml:space="preserve">d) Desarrollar </t>
    </r>
    <r>
      <rPr>
        <b/>
        <sz val="12"/>
        <color theme="1"/>
        <rFont val="Calibri"/>
        <family val="2"/>
      </rPr>
      <t>mecanismos de capacitación en investigación;</t>
    </r>
    <r>
      <rPr>
        <b/>
        <sz val="12"/>
        <color indexed="56"/>
        <rFont val="Calibri"/>
        <family val="2"/>
      </rPr>
      <t xml:space="preserve">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r>
  </si>
  <si>
    <t>Cada una de las 7 UA tiene publicaciones de las convocatoria de investigación en su sitio web oficial.</t>
  </si>
  <si>
    <t>Fomentada la investigación científica en las disciplinas de la Facultad.</t>
  </si>
  <si>
    <t>Estudiantes y profesores investigadores del Dpto. de Lenguas y Culturas Extranjeras conocen los criterios de publicación en otros idiomas.</t>
  </si>
  <si>
    <t>Fortalecida la investigación en humanidades y artes que conlleva a la acreditación internacional de la UNAH y permita la Fundación del Instituto de Investigación F HH AA.</t>
  </si>
  <si>
    <t>1 Curso especializado en investigación en humanidades y artes es recibido por estudiantes y profesores investigadores de la Facultad.</t>
  </si>
  <si>
    <t>1 propuesta del Diplomado en Investigación en HH y AA.</t>
  </si>
  <si>
    <t>7 Talleres desarrollados por cada UGIC</t>
  </si>
  <si>
    <t>1 Bibliografía en materia especializada por disciplina (7) está en espacios virtuales de acceso.</t>
  </si>
  <si>
    <t>Docentes y estudiantes investigadores de la Facultad han recibido 1 taller sobre publicación en revistas nacionales e internacionales</t>
  </si>
  <si>
    <t>1 programa diseñado. Sus proyectos en marcha.</t>
  </si>
  <si>
    <t>1 Programa de pertinencia sistémic de la PPS elaborado.</t>
  </si>
  <si>
    <t>Al menos 7 redes de investigadores detectadas  y contactadas por las UGIC de la Facultad.</t>
  </si>
  <si>
    <t>1 taller de investigación transversal en el ejercicio docente.</t>
  </si>
  <si>
    <t>1 Reglamento del Consejo de Investigación de la Facultad socializado</t>
  </si>
  <si>
    <t>Investigación científica vinculada al ejercicio docente.</t>
  </si>
  <si>
    <t>1 Plan Anual del Consejo de Investigación de la Facultad elaborado.</t>
  </si>
  <si>
    <t>Vinculación e investigación estrechamente relacionadas en beneficio del desarrollo.</t>
  </si>
  <si>
    <t xml:space="preserve">Articulación entre el sistema generador de conocimientos, el sistema productivo y los servicios. </t>
  </si>
  <si>
    <t>1.  Instalar las Bibliotecas virtuales especializadas en materia de investigación en humanidades y artes.</t>
  </si>
  <si>
    <t>Ampilar la literatura existente en materia de investigación en humanidades y artes.</t>
  </si>
  <si>
    <t xml:space="preserve">Links </t>
  </si>
  <si>
    <t>Población de la Facultad, especialmente interesados en la investigación.</t>
  </si>
  <si>
    <t>Decanato, Jefes de Dpto. y Coordinadores de Carrera. Sub-comisiones nombradas.</t>
  </si>
  <si>
    <t>Dar amplia comunicación a las oportunidades de investigación para las humanidades y las artes.</t>
  </si>
  <si>
    <t>Estudiantes y profesores investigadores de la Facultad.</t>
  </si>
  <si>
    <t>Las UGIC de la Facultad.</t>
  </si>
  <si>
    <t>Ir más allá del contexto nacional para compartir la información resultante de las investigaciones desarrolladas en la Facultad.</t>
  </si>
  <si>
    <t xml:space="preserve">Listado de asistencia e información noticiosa </t>
  </si>
  <si>
    <t>Dpto. de Lenguas y Culturas Extranjeras</t>
  </si>
  <si>
    <t>Estudiantes y profesores investigadores del Dpto. de Lenguas y Culturas Extranjeras.</t>
  </si>
  <si>
    <t>Formar a los investigadores en las metodologías especializadas de nuestro campo.</t>
  </si>
  <si>
    <t>Documento de propuesta presentado al Decanato para su remisión a la VA.</t>
  </si>
  <si>
    <t>Listado de asistencia. Información noticiosa</t>
  </si>
  <si>
    <t>Las UGIC de la Facultad</t>
  </si>
  <si>
    <t>Comisión especial nombrada por la Decana</t>
  </si>
  <si>
    <t>Estudiantes y profesores investigadores de la Facultad</t>
  </si>
  <si>
    <t>Estudiantes y profesores investigadores de la Facultad y otros interesados</t>
  </si>
  <si>
    <t>Vincular la investigación con la prestación de servicios y el sistema productivo.</t>
  </si>
  <si>
    <t>El documento del programa diseñado.</t>
  </si>
  <si>
    <t>Facultad y comunidad local.</t>
  </si>
  <si>
    <t>Vincular la investigación con la PPS.</t>
  </si>
  <si>
    <t>Decanato, Jefes de Dpto. y Coordinadores de Carrera. Representantes de las UGIC</t>
  </si>
  <si>
    <t>Interacción orgánica,  interconectividad,  intercambio, relación,  colaboración, reciprocidad,  interdependencia y  complementariedad.</t>
  </si>
  <si>
    <t>Aplicar la gestión del conocimiento en redes para mejorar eimpulsar la investigación local.</t>
  </si>
  <si>
    <t>Informe de las UGIC</t>
  </si>
  <si>
    <t>El Plan Anual del Consejo de Investigación de la Facultad</t>
  </si>
  <si>
    <t>Consejo de Investigación Científica de la Facultad</t>
  </si>
  <si>
    <t>Organizar las acciones anuales y darles monitoreo</t>
  </si>
  <si>
    <t>Vincular la investigación científica al ejercicio docente.</t>
  </si>
  <si>
    <t>Listado de asistencia al taller e informe sobre los avances.</t>
  </si>
  <si>
    <t>Comunidad de investigadores de la Facultad.</t>
  </si>
  <si>
    <t>La Facultad</t>
  </si>
  <si>
    <t>Listado de asistencia y la evidencia noticiosa</t>
  </si>
  <si>
    <t>Respetar la normativa institucional y arpovechar su potecial en el campo de la investigación científica.</t>
  </si>
  <si>
    <t>3. Iniciar el diseño del diplomado en metodologías de investigación en humanidades y artes.</t>
  </si>
  <si>
    <t>3. Establecer contactos, vía online y presencial, con redes de investigadores y otros pares nacionales e internacionales, seleccionándolos por su afinidad a las líneas de investigación definidas por la Facultad.</t>
  </si>
  <si>
    <t>En posesión de líneas priorizadas y demostrado su impacto mediante evidencias registradas.</t>
  </si>
  <si>
    <t>Líneas priorizadas en la vinculación Facultad-sociedad.</t>
  </si>
  <si>
    <t>Política unificada regulatoria de la PPS de la Facultad de Humanidades y Artes. Apéndice de protocolo para la medición de impacto. Convenios establecidos con las instituciones que representen prioridad en temas de desarrollo nacional.</t>
  </si>
  <si>
    <t xml:space="preserve">Política unificada regulatoria de la PPS de la Facultad de Humanidades y Artes. Apéndice de protocolo para la medición de impacto. </t>
  </si>
  <si>
    <t>Manual de la P.P.S. de la Facultad.</t>
  </si>
  <si>
    <t xml:space="preserve">Política definida.  </t>
  </si>
  <si>
    <t>Reconocer los méritos del personal docente y crear mayores posibilidades en la elección de cargos de gestión y/o representación de órganos de gobierno, así como la mejora del aporte y participación de los docentes según la formación y categoría que ostentan.</t>
  </si>
  <si>
    <t>Producción de 1 vídeo didáctico que motive y aclare los procesos de reclasificación del personal.</t>
  </si>
  <si>
    <t>1. Editar un vídeo didáctico que explique el proceso de reclasificación y sus respectivos requisitos.</t>
  </si>
  <si>
    <t>Vídeo didáctico subido en la página web de la Facultad.</t>
  </si>
  <si>
    <t>Profesores y administrativos de la Facultad.</t>
  </si>
  <si>
    <t>Enlace de comunicación de la Facultad</t>
  </si>
  <si>
    <t xml:space="preserve">1. Impulsar la adquisición y desarrollo institucional de un
programa en red que esté vinculado con
DIPP, para que al momento de la matrícula se generen
los datos generales de los estudiantes de cada Escuela/Dpto. y
su total, siendo de este modo accesibles a Directores,
Jefes de Dpto., Coordinadores de Carrera y el
Decanato.
</t>
  </si>
  <si>
    <t>Los  docentes  están capacitados para brindar asesoría académica. Los estudiantes activos tienen un asesor académico.</t>
  </si>
  <si>
    <t xml:space="preserve">Los estudiantes son reconocidos por sus méritos. </t>
  </si>
  <si>
    <t>Entregados a los estudiantes, los certificados de reconocimiento y participación  en eventos académicos.</t>
  </si>
  <si>
    <t>Inversión en arte y cultura para mejorar el clima institucional.</t>
  </si>
  <si>
    <t xml:space="preserve">Al menos 1 vez al año, los estudiantes de la Facultad publican en la Revista de la Facultad o en el sitio web de la misma. </t>
  </si>
  <si>
    <t>Existe un archivo de la lista de estudiantes certificados con excelencia académica en las  Escuela/Dptos. de la Facultad.</t>
  </si>
  <si>
    <t>Las Bases de datos de los estudiantes están actualizadas en las  Escuela/Dptos. de la Facultad.</t>
  </si>
  <si>
    <t xml:space="preserve">Calidad en la atención a los estudiantes. Las Escuela/Dptos. de la Facultad cuentan con una base de datos de sus estudiantes. </t>
  </si>
  <si>
    <t>Un estudiante por Escuela/Dpto. está en intercambio</t>
  </si>
  <si>
    <t xml:space="preserve">Al menos 1 estudiante (por Escuela/Dpto.) es elegible por méritos, buena conducta o necesidad, y participa en intercambio universitario. </t>
  </si>
  <si>
    <t>Asesoría Académica en todas las Escuela/Dptos. de la Facultad.</t>
  </si>
  <si>
    <t>Existen reportes de las asesorías académicas en los archivos en todas las  Escuela/Dptos. De la Facultad.</t>
  </si>
  <si>
    <t>7 Informes de las posibilidades del mercado laboral en los siete grandes campos del conocimiento de la Facultad y las competencias que se están requieriendo.</t>
  </si>
  <si>
    <t>Información científica sobre las posibilidades del mercado laboral, las competencias a desarrollar para estar en él y la pertinencia de las carreras ofertadas por la Facultad.</t>
  </si>
  <si>
    <t>Taller de redes para la gestión del conocimiento recibido por los enlaces de los graduados y replicado a los mismos.</t>
  </si>
  <si>
    <t>Informe de las posibilidades laborales  y las competencias necesarias para responder a ellas.</t>
  </si>
  <si>
    <t>Registro de la constitución de las redes en todas las Escuelas de la Facultad, sitios web y otros datos electrónicos donde se ubican los canales de comunicación de PROSEG-F HH AA y base de datos de los graduados en todas las escuelas</t>
  </si>
  <si>
    <t>Estudiantes de la Facultad</t>
  </si>
  <si>
    <t>Decanato Enlace de Comunicación de la Facultad</t>
  </si>
  <si>
    <t>Programa en red vinculado a la DIPP: Estudiantes de la Facultad de Humanidades y Artes.</t>
  </si>
  <si>
    <t>Tener mayores detalles de los estudiantes que forman parte de la Facultad y que sean accesibles a las autoridades de la misma para la toma de decisiones y control de la información.</t>
  </si>
  <si>
    <t>Formular e implementar el programa de incentivos que impacte en el mejoramiento académico, científico, cultural y artístico de los estudiantes.</t>
  </si>
  <si>
    <t>Desarrollar el rpoyecto de Redes para la Gestión del conocimiento que está inscrito en el Progrma: Potenciadores de calidad.</t>
  </si>
  <si>
    <t>Graduados de la Facultad</t>
  </si>
  <si>
    <t>Diseñado e implementado en las  Escuela/Dptos. Un proyecto de  amplia atención a los estudiantes.</t>
  </si>
  <si>
    <t>Calidad en la atención a los estudiantes. Las Escuela/Dptos. de la Facultad cuentan con una base de datos de sus estudiantes. Sus  docentes  están capacitados para brindar asesoría académica. Los estudiantes activos tienen un asesor académico.</t>
  </si>
  <si>
    <t>Control de la Asesoría Académica. Demostrar evidencia del trabajo realizado en la Asesoría Académica. Mejorar la atención a los estudiantes.</t>
  </si>
  <si>
    <t>Archivos de Aseoría Académica</t>
  </si>
  <si>
    <t xml:space="preserve"> Jefes de Dpto. y Coordinadores de carrera.</t>
  </si>
  <si>
    <t>Informes del proyecto de Asuntos Estudiantiles presentado por las Escuela/Dptos. De la Facultad</t>
  </si>
  <si>
    <t>Jefe Dpto. de Arte y el Decanato (Admón.)</t>
  </si>
  <si>
    <t>Estudiantes artistas del Dpto. de Arte y Estudiantes de la UNAH.</t>
  </si>
  <si>
    <t>Invertir en arte y en cultura significa desarrollar mayores acciones socioculturales que emancipen a los estudiantes universitarios y les permitan crecer intelectual y sensorialmente.</t>
  </si>
  <si>
    <t>Aprobación ampliación becas y calendarización de acciones de los artistas para el bienestar de la comunidad universitaria.</t>
  </si>
  <si>
    <t>Hojas de matrícula de los estudiantes universitarios hondureños en el extranjero.</t>
  </si>
  <si>
    <t>Implementar el programa de incentivos educativos que impacte en el mejoramiento académico, científico, cultural y artístico de los estudiantes.</t>
  </si>
  <si>
    <t>Estudiantes destacados de la Facultad</t>
  </si>
  <si>
    <t>Coordinadores de carrera y Jefes de Dpto./Escuela de la Facultad.</t>
  </si>
  <si>
    <t>Los estudiantes tienen espacios de expresión en los medios de comunicación de la Facultad</t>
  </si>
  <si>
    <t>Estudiantes de la Facultad que destacan por sus talentos.</t>
  </si>
  <si>
    <t>Publicaciones en la página web de la Facultad.</t>
  </si>
  <si>
    <t>Archivos de estudiantes de Excelencia Académica en cada Escuela/Dpto. de la Facultad.</t>
  </si>
  <si>
    <t>Secretaria Académica. Jefes de Dpto. Coordinadores de Carrera. Secretarias.</t>
  </si>
  <si>
    <t>Estudiantes de excelencia académica</t>
  </si>
  <si>
    <t>Listado de certificados de reconocimiento entregados a los estudiantes destacados.</t>
  </si>
  <si>
    <t>Estudiantes destacados en distintos ámbitos.</t>
  </si>
  <si>
    <t>Secretaria Académica. Coordinadores de carrera y Jefes de Dpto./Escuela de la Facultad.</t>
  </si>
  <si>
    <t>Coordinadores de carrera y Jefes de Dpto./Escuela de la Facultad.  Enlace de graduados por Escuela/Dpto.</t>
  </si>
  <si>
    <t>Coordinadores de carrera y Jefes de Dpto./Escuela de la Facultad. Sub-comisiones de autoevaluación de las carreras. Enlace de graduados por Escuela/Dpto.</t>
  </si>
  <si>
    <t>1. Gestionar la ampliación de becas para los artistas miembros de los grupos organizados e institucionalizados de la UNAH, adscritos al Dpto. de Arte.</t>
  </si>
  <si>
    <t>2. En el marco de los convenios establecidos, promover la movilización estudiantil.</t>
  </si>
  <si>
    <t>1. Entregar los certificados de reconocimiento a los estudiantes destacados.</t>
  </si>
  <si>
    <t>3. Incluir publicaciones de los estudiantes en los medios de comunicación de la Facultad.</t>
  </si>
  <si>
    <t>1. Obtener información científica sobre las posibilidades del mercado laboral de los 7 campos de conocimiento de la Facultad, así como las competencias a desarrollar para estar en él y la pertinencia de las carreras ofertadas por la Facultad.</t>
  </si>
  <si>
    <t>2. Establecer las líneas priorizadas en la vinculación Facultad-sociedad.</t>
  </si>
  <si>
    <t>1. Plantear la política unificada y regulatoria de la PPS de la Facultad de Humanidades y Artes que incluya en su  apéndice el protocolo para la medición de impacto.</t>
  </si>
  <si>
    <t>2. Diseñar un manual de la práctica profesional supervisada y definir cuándo ésta se convierte en un proyecto de Vinculación Universidad-Sociedad.</t>
  </si>
  <si>
    <t>Dpto. de Pedagogía (coordina), Decanato solicita apoyo a la DVUS. Director, Jefes y Coordinadores.</t>
  </si>
  <si>
    <t>Listado de asistencia al taller. Documento de las lineas y escenarios prioritarios.</t>
  </si>
  <si>
    <t>Estructura sistémica de la PPS con incidencia en el desarrollo</t>
  </si>
  <si>
    <t>Integrar los campos del conocimiento inmersos en la práctica profesional y la incidencia en el desarrollo.</t>
  </si>
  <si>
    <t xml:space="preserve">Definidas las líneas prioritarias para la realización de la PPS y proyectos multi-transdisciplinarios con incidencia en el desarrollo.  </t>
  </si>
  <si>
    <t>Informe de resultados del programa realizado en la comunidad favorecida.</t>
  </si>
  <si>
    <t xml:space="preserve">Por lo menos, 1 comunidad beneficiada por año.
1 diagnóstico realizado con la participación de las 7 disciplinas de la Facultad. 1  programa (basados en varios proyectos de objetivos comunes) anual.
</t>
  </si>
  <si>
    <t>Abodar los problemas humanos y sociales de nuestra localidad forma multi e interdisciplinaria y que nuestra compleja área tenga incidencia a través del conocimiento que genera.</t>
  </si>
  <si>
    <t>Población hondureña y la Facultad</t>
  </si>
  <si>
    <t>Decanato</t>
  </si>
  <si>
    <t xml:space="preserve">Decanato
Jefes y coordinadores
Representación de la DVUS
</t>
  </si>
  <si>
    <t>1 encuentro por Escuela/Dpto. donde se socializa la normativa institucionald e la PPS y el Reglamento General de la PPS de la Facultad.</t>
  </si>
  <si>
    <t>1 revisor de la carrera de Letras que haya sido designado, 2 representantes de las autoridades de la Facultad-  2 Profesores de la PPS designados, la enlace comunicación de la Facultad.</t>
  </si>
  <si>
    <t>Una PPS más regulada.</t>
  </si>
  <si>
    <t>Listado de asistencia al encuentro de socialización: Reglamento de la PPS de la Facultad.</t>
  </si>
  <si>
    <t>Integrantes de la PPS de la Facultad</t>
  </si>
  <si>
    <t>Publicado el Manual de la PPS en la página oficial de la Facultad</t>
  </si>
  <si>
    <t>Manual de la PPS publicado en la página oficial de la Facultad</t>
  </si>
  <si>
    <t xml:space="preserve">Enlaces de graduados. </t>
  </si>
  <si>
    <t>Las Redes para la gestión del conocimiento deben ser conocidas por las autoridades, tanto para aplicar a graudados como a otros ámbitos académicos.</t>
  </si>
  <si>
    <t>Listado de asistentes al taller. Información noticiosa en la página web de la Facultad.</t>
  </si>
  <si>
    <t>Director, Jefes de Dpto. y Coordinadores de carrera.</t>
  </si>
  <si>
    <t>1 Taller de réplica de Redes para la gestión del conocimiento</t>
  </si>
  <si>
    <t>Las oportunidades de crecimiento intelectual de los estudiantes, los profesores y los administrativos debe estar al alcance de todos.</t>
  </si>
  <si>
    <t>Comunidad de la Facultad informada respecto a las oportunidades académicas que permiten acrecentar el conicimiento en otras latitudes del mundo.</t>
  </si>
  <si>
    <t>Bolsa de becas e instituciones para intercambios publicada e incorporada en el Proyecto de Incentivos Educativos.</t>
  </si>
  <si>
    <t>Links en las páginas oficiales de cada Escuela/Dpto. de la Facultad</t>
  </si>
  <si>
    <t>Comunidad de la Facultad</t>
  </si>
  <si>
    <t>Coordina: Dpto. de Lenguas y Culturas Extranjeras, para el resto de Jefes de Dpto. y Coordinadores de Carrera. Secretarias</t>
  </si>
  <si>
    <t>Información precisa y actualizada en archivos respecto datos cuanti y cualitativos fundamentales de los integrantes de la Facultad.</t>
  </si>
  <si>
    <t>Para toma de decisiones es preciso contar con información clave de los datos mínimos cuanti y cualitativos de cada uno de los integrantes de la Facultad.</t>
  </si>
  <si>
    <t>Archivos de datos en cada una de las Escuela/Dptos. De la Facultad</t>
  </si>
  <si>
    <t>Generar conocimiento a través de las experiencias interculturales. Romper con la visión endógena.</t>
  </si>
  <si>
    <t xml:space="preserve">8. Publicar las experiencias de intercambio interinstitucional y/o asistencia a congresos regionales e internacionales. </t>
  </si>
  <si>
    <t>Personas favorecidas. Enlace de comunicación de la Facultad.</t>
  </si>
  <si>
    <t>Página oficial de la Facultad.</t>
  </si>
  <si>
    <t>Es preciso compartir la información generada a través de la experiencia que el beneficiado obtuvo en estos eventos interculturales.</t>
  </si>
  <si>
    <t>Compartida la información generada en el intercambio intercultural para beneficio de toda la comunidad universitaria. Rendición de cuentas.</t>
  </si>
  <si>
    <t>Reportes publicados, según el número de eventos realizados en el extranjero, en la página web de la Facultad.</t>
  </si>
  <si>
    <t>1. Participar activamente y medir el impacto de la Semana de la Identidad e Interculturalidad que se desarrollará en el mes de noviembre.</t>
  </si>
  <si>
    <t xml:space="preserve">3. Celebrar la Semana de la Facultad de Humanidades y
Artes en el mes de marzo.
</t>
  </si>
  <si>
    <t>1. Integrar la  agenda artístico-cultural de la Facultad previo al año de ejecución.</t>
  </si>
  <si>
    <t>Enlace de comunicación de la Facultad hace la gestión</t>
  </si>
  <si>
    <t>Vídeo didáctico producido y subido en la página oficial de la Facultad.</t>
  </si>
  <si>
    <t>1 Vídeo didáctico producido y subido en la página oficial de la Facultad rspecto al contenido del Manual del Ética de la UNAH.</t>
  </si>
  <si>
    <t>3. Presentar informes de gestión.</t>
  </si>
  <si>
    <t>4. Presentar informes trimestrales de seguimiento al POA 2016.</t>
  </si>
  <si>
    <t>5. Diseñar la Agenda Anual de la Facultad 2016.</t>
  </si>
  <si>
    <t>1. Con base en la normativa institucional, diseñar y unificar un formato de inscripción de la carga académica que facilite el control en cada carrera.</t>
  </si>
  <si>
    <t>3. Presentar al decanato de la Facultad, en tiempo y en forma, los informes de seguimiento al POA e informes de gestión. Previamente, todas las comisiones y subcomisiones de cada Dpto. deberán reportarlo a los Jefes de Dpto. y Director de Escuela.</t>
  </si>
  <si>
    <t xml:space="preserve">1. Diseñar el programa de venta de servicios en las 7 Unidades Académicas de la Facultad con elementos de administración auto-sostenible  y estrategia de sistematización de impacto.   Además, la forma de integrar vinculación, investigación y educación en DD HH. </t>
  </si>
  <si>
    <t xml:space="preserve">2. Presentar los siguientes proyectos de arquitectura ante la FUNDA UNAH:
• Laboratorios de Computación 
• Laboratorio de Materiales de Construcción
• Laboratorio de Instalaciones
• Taller de maquetas
. Instalación de un WI-Fi
•Seguridad en las aulas, protección de equipo didáctico.
</t>
  </si>
  <si>
    <t xml:space="preserve">1. Solicitar a la VA se implemente un diplomado de las Normas Académicas y Reglamentos de la UNAH. </t>
  </si>
  <si>
    <t>2. Lograr un 25% de cobertura en la formación del profesorado en el diplomado de las Normas Académicas y Reglamentos de la UNAH.</t>
  </si>
  <si>
    <t xml:space="preserve">3. Producir un vídeo didáctico para capacitar a las futuras
Comisiones de Concurso según lo establecido en el Estatuto
Docente Universitario
</t>
  </si>
  <si>
    <t>2. Informar sobre los avances en los trámites para el establecimiento de convenios con instituciones nacionales, extranjeras, públicas y/o privadas que incidan en el desarrollo.</t>
  </si>
  <si>
    <t>1. Promover la asistencia a capacitaciones del personal docente y administrativo en torno al uso de las TICs Y diseño de cursos de educación bimodal, desarrolladas  por la DEGT, la DIIE o la SDP .</t>
  </si>
  <si>
    <t>1. Incorporar eficazmente la información noticiosa y de relevancia en la página web de cada una de las Escuelas/Dptos. Y el Decanato.</t>
  </si>
  <si>
    <t>2. Implementar el plan de acción diseñado por el Equipo de Comunicación de la Facultad (un enlace por Escuela/Dpto. y del Decanto).</t>
  </si>
  <si>
    <t>2. Participar en la evaluación del desempeño a docentes y administrativos.</t>
  </si>
  <si>
    <t xml:space="preserve">1.Mediante el trabajo en equipo durante 7 días y derivado del estudio diagnóstico, cada unidad académica de la Facultad diseñará al menos 1 Programa de formación continua y no formal conforme a criterios de pertinencia e inclusión con incidencia en el desarrollo. </t>
  </si>
  <si>
    <t xml:space="preserve">2. Ofertar el I Diplomado de Diseño y Ejecución de Cursos
Virtuales para profesores de toda la Facultad (primera fase: diseño durante los tres primeros trimestre y segunda fase, la publicidad  para ofertarlo). 
</t>
  </si>
  <si>
    <t>Implementar el modelo sistémico en la Facultad con relación al Estado y sus graduados, y fuerzas sociales de la sociedad hondureña.</t>
  </si>
  <si>
    <t>Población hondureña y la comunidad de la Facultad</t>
  </si>
  <si>
    <t>De acuerdo al potencial del área de las humanidades y las artes y a las necesidades de país, determinar qué líneas atender es una cuestión de pertinencia en la VUS.</t>
  </si>
  <si>
    <t>Documento de las líneas prioritarias de VUS de la Facultad.</t>
  </si>
  <si>
    <t>Sub-comisiones Vinculación US- de todas las Escuela/Dptos. De la Facultad</t>
  </si>
  <si>
    <t>Prestación de servicios autosostenibles, conectados a la investigación, de acuerdo al potencial de las áreas y a la pertinencia local.</t>
  </si>
  <si>
    <t>7 proyectos de prestación de servicios diseñados de aucerdo a la incidencia en el desarrollo, con su estrategia vinculación con la investigación y los DD HH.</t>
  </si>
  <si>
    <t>Incidir de múltiples formas para el desarrollo y la cultura de la sociedad hondureña</t>
  </si>
  <si>
    <t>7 proyectos presentados al decanato para su aprobación</t>
  </si>
  <si>
    <t>Graduados, estudiantes universitarios, profesores universitarios, y población hondureña.</t>
  </si>
  <si>
    <t>Decanato gestiona el acompañamiento de un experto en diseño de proyectos que apoye a las Escuela/Dptos.</t>
  </si>
  <si>
    <t>UGIC y Sub-comisión de VUS en cada UA entregan material construido y protocolos- Decanato desarrolla el taller de medición de impacto</t>
  </si>
  <si>
    <t xml:space="preserve">Facultad </t>
  </si>
  <si>
    <t>Todos informes de los proyectos de VUS presentan medición de impacto</t>
  </si>
  <si>
    <t>La medición de impacto legitiman y validan las áreas de conocimiento y su razón de ser.</t>
  </si>
  <si>
    <t>Comisión delegada por la Decana: Dpto. de Pedagogía, DVUS, decanato durante 3 semanas y en horario establecido por la comisión.</t>
  </si>
  <si>
    <t>Regular la PPS</t>
  </si>
  <si>
    <t>Docuemento d la Política Unificada que regula la PPS de la Facultad.</t>
  </si>
  <si>
    <t>El Manual de la P.P.S. de la Facultad.</t>
  </si>
  <si>
    <t>Orientar la PPS de la Facultad de un modo más claro y normativo .</t>
  </si>
  <si>
    <t>Comisión delegada por la Decana: Dpto. de Pedagogía, DVUS, decanato, durante 1 mes, mediante calendario establecido al interior de la comisión.</t>
  </si>
  <si>
    <t>Graduados</t>
  </si>
  <si>
    <t>Compilar información respecto al campo laboral actual y las competencias que están siendo demandadas por sector y actuar con pertiencia y calidad.</t>
  </si>
  <si>
    <t>1.  Obtener información científica sobre las posibilidades del mercado laboral de los 7 campos de conocimiento de la Facultad, así como las competencias a desarrollar para estar en él y la pertinencia de las carreras ofertadas por la Facultad.</t>
  </si>
  <si>
    <t xml:space="preserve">2. Elaborar un plan de acción que responda a los resultados
del diagnóstico realizado bajo la coordinación del Dpto. de Pedagogía y CE, sobre el grado de implementación del Modelo
Educativo de la UNAH, y presentar el informe ante representantes del:
IPSD, la DIE, la SEDI, la SDP y la DEGT.
</t>
  </si>
  <si>
    <t>Informe de resultados sobre el grado de implementación del modelo educativo de la UNAH.</t>
  </si>
  <si>
    <t>Una población docente consultada respecto a sus competencias y conocimientos para la implementación del modelo educativo de la UNAH.</t>
  </si>
  <si>
    <t>Actuar de acuerdo a las necesidades y fortalezas detectadas en el diagnóstico.</t>
  </si>
  <si>
    <t>Lista de cotejo- informe diagnóstico.</t>
  </si>
  <si>
    <t>Dpto. de Pedagogía y CE coordina.</t>
  </si>
  <si>
    <t>Dpto. de Pedagogía y CE coordina el diseño y aplicación de línea de cotejo que ayude a identificar necesidades y fortalezas.</t>
  </si>
  <si>
    <t>Docentes y Estudiantes de la Facultad.</t>
  </si>
  <si>
    <t>Atender los problemas humanos, sociales y culturales más urgentes.</t>
  </si>
  <si>
    <t>1 documento que enliste los escenarios prioritarios y los criterios empleados para su selección.</t>
  </si>
  <si>
    <t>Enlace de comunicación de la Facultad hace la gestión.</t>
  </si>
  <si>
    <t>Decanato solicita a la SICyT y el Comisionado en DDHH. Grupo gestor de los DD HH de la Facultad designados por la Decana.</t>
  </si>
  <si>
    <t>Listado de asistencia al taller. Perfil definido.</t>
  </si>
  <si>
    <t>Oficio</t>
  </si>
  <si>
    <t>Profesores de la Facultad.</t>
  </si>
  <si>
    <t>Listado de asistencia al taller.</t>
  </si>
  <si>
    <t>Grupo Gestor de DD HH de la Facultad.</t>
  </si>
  <si>
    <t>Informe conjunto</t>
  </si>
  <si>
    <t>Tomadores de decisiones en la UNAH</t>
  </si>
  <si>
    <t>Grupo gestor de DD HH de la Facultad.</t>
  </si>
  <si>
    <t>Proyectos digitializados y en físico presntados</t>
  </si>
  <si>
    <t>Oficios</t>
  </si>
  <si>
    <t>Oficios e informes por parte del Grupo Gestor de DD HH de la Facultad</t>
  </si>
  <si>
    <t>Grupo gestor de DD HH de la Facultad. Todas las 7 unidades académicas de la Facultad</t>
  </si>
  <si>
    <t>Públicos prioritarios</t>
  </si>
  <si>
    <t>Documento selección de públicos prioritarios y los criterios de selección</t>
  </si>
  <si>
    <t xml:space="preserve">A cargo, el Dpto. de Arquitectura y el decanato. Grupo Gestor de DD HH de la Facultad.
Sub-comisiones de diseño curricular.
</t>
  </si>
  <si>
    <t>Listado de asistentes al taller</t>
  </si>
  <si>
    <t>Autoridades de la Facultad y Sub-comisiones diversas</t>
  </si>
  <si>
    <t xml:space="preserve">Grupo Gestor de DD HH de la Facultad solicita apoyo a la SYCyT, Comisionado Universitario y al Dpto. de Trabajo Social.
Enlace de comunicación produce vídeo.
</t>
  </si>
  <si>
    <t xml:space="preserve">El Grupo Gestor solicita colaboración a la DIRCOM en colaboración con la
Escuela de Arte y la carrera de periodismo
</t>
  </si>
  <si>
    <t>Asistentes del PANEL. Información noticiosa</t>
  </si>
  <si>
    <t>Asistentes del PANEL-FORO. Información noticiosa</t>
  </si>
  <si>
    <t>Grupo Gestor de DD HH de la Facultad. Sub-comisiones de diseño curricular. Jefe de Dpto. y Coordinador de Pedagogía y CE.</t>
  </si>
  <si>
    <t>Listado de asistencia al taller. Documento unificación de competencias DD HH.</t>
  </si>
  <si>
    <t>Grupo Gestor de DD HH de la Facultad. Sub-comisiones de diseño curricular. Jefe de Dpto. y Coordinador de Pedagogía y CE</t>
  </si>
  <si>
    <t>Listado de asistencia al taller. Documento metodología apropiada para abordar los  DD HH.</t>
  </si>
  <si>
    <t>Documento bibliografía afín DD HH.</t>
  </si>
  <si>
    <t>Gráficos espacios pedagógicos que tocan los DD HH en las carreras fundamentales de la Facultad</t>
  </si>
  <si>
    <t>Grupo Gestor de DD HH y UGIC</t>
  </si>
  <si>
    <t>Listado de asistencia al taller. Información noticiosa.</t>
  </si>
  <si>
    <t xml:space="preserve">Grupo Gestor de DD HH solicita al conferencista. 
Enlace de comunicación de la Facultad.
</t>
  </si>
  <si>
    <t xml:space="preserve">Conferencia magistral
registrada. Enlace de comunicación de la Facultad produce vídeo.
</t>
  </si>
  <si>
    <t>Grupo Gestor de los DD HH de la Facultad.</t>
  </si>
  <si>
    <t>Curso en línea-link</t>
  </si>
  <si>
    <t>Equipo de comunicación de la Facultad solicita apoyo a la DIRCOM.</t>
  </si>
  <si>
    <t>1 Plan de posicionamiento presentado</t>
  </si>
  <si>
    <t>Coordina Dpto. de Lenguas y Culturas Extranjeras. Toda la Facultad</t>
  </si>
  <si>
    <t>CU</t>
  </si>
  <si>
    <t>Registros fotográficos, noticias en la página web, memoria, entre otros.</t>
  </si>
  <si>
    <t>Información noticiosa</t>
  </si>
  <si>
    <t>Jefes de Dpto. y Coordinadores de Carrera. Decanato (Admón.)</t>
  </si>
  <si>
    <t>Decanato. Jefes de Dpto. y Coordinadores de carrera.</t>
  </si>
  <si>
    <t>Equipo de comunicación de la Facultad</t>
  </si>
  <si>
    <t>Agenda publicada en la página web de la Facultad</t>
  </si>
  <si>
    <t>CU  y otras sedes regionales</t>
  </si>
  <si>
    <t>Agenda publicada en la página web de la Facultad. Información noticiosa</t>
  </si>
  <si>
    <t>Dar amplia comunicación al eje de ética en la Facultad.</t>
  </si>
  <si>
    <t>Dar amplia comunicación al Plan con enfoque transversal de los DD HH en la Facultad.</t>
  </si>
  <si>
    <t>Realizar acciones concretas para hacer transversal los DD HH en la Facultad</t>
  </si>
  <si>
    <t>Medir el impacto de la Semana de la Identidad y la Interculturalidad en CU</t>
  </si>
  <si>
    <t>Reforzar la identidad educativa</t>
  </si>
  <si>
    <t>Formar en cultura y apreciación artística</t>
  </si>
  <si>
    <t>Preveer acciones y dar mejor publicidad  al sector artístico cultural de la Facultad</t>
  </si>
  <si>
    <t>Comités constituídos-oficios.</t>
  </si>
  <si>
    <t>Decana. Jefes de Dpto. Coordinadores de Carrera.</t>
  </si>
  <si>
    <t>Planificar, monitorear y evaluacar la calidad en la gestión académica.</t>
  </si>
  <si>
    <t>Cumplir con la función de evaluación institucional</t>
  </si>
  <si>
    <t>Cumplir con la rendición de cuentas y la transparencia institucional</t>
  </si>
  <si>
    <t>Fortalecer la organización de las acciones de la Facultad.</t>
  </si>
  <si>
    <t>Evaluaciones del desempeño</t>
  </si>
  <si>
    <t>Informes de gestión presentado por los Jefes de Dpto. y Coordinadores de Carrera. Igualmente por la Decana de la Facultad ante la VA.</t>
  </si>
  <si>
    <t>Personal docente y administrativo de la Facultad</t>
  </si>
  <si>
    <t>Decanato. Jefes de Dpto. y Coordinadores de Carrera</t>
  </si>
  <si>
    <t>Informes de Seguimiento al POA</t>
  </si>
  <si>
    <t>Agenda Anual de la Facultad 2016 publicada.</t>
  </si>
  <si>
    <t>Jefe Dpto. Pedagogía y CE solicita apoyo al CRA</t>
  </si>
  <si>
    <t>Unificar el modelo bimodal de la UNAH en todas las sedes donde tenga presencia la carrera de Pedagogía y Ciencias de la Educación.</t>
  </si>
  <si>
    <t>Información noticiosa presentada en la página web del Dpto. de Pedagogía y CE.</t>
  </si>
  <si>
    <t>Carrera de Pedagogía y CE</t>
  </si>
  <si>
    <t>Facultad-docentes y estudiantes</t>
  </si>
  <si>
    <t>Informe de resultados presentado por el Dpto. de Pedagogía y CE</t>
  </si>
  <si>
    <t>Conocer las necesidades y fortalezas de la implementación del modelo educativo de la UNAH en la Facultad.</t>
  </si>
  <si>
    <t>Cada una de las 7 jefaturas solicita a la DIIE o a la DEGT e invita a sus docentes.</t>
  </si>
  <si>
    <t xml:space="preserve">4. Solicitar capacitación para los docentes que aun no tienen la experiencia
en diseño y tutoría de asignaturas en línea, así como los
docentes que requieran desarrollar otras competencias para el manejo de las TICs.
</t>
  </si>
  <si>
    <t>Fortalecer la formación en el uso de las  TICs para la educación en línea</t>
  </si>
  <si>
    <t>Listado de profesores formados</t>
  </si>
  <si>
    <t>Docentes y de la Facultad que necesitan formarse en el uso de las TICs para la educación en línea</t>
  </si>
  <si>
    <t>Dpto. de Arquitectura.</t>
  </si>
  <si>
    <t>Infraestructura y equipo necesario que permita la calidad de la educación y la acreditación internacional.</t>
  </si>
  <si>
    <t>Proyectos presentados</t>
  </si>
  <si>
    <t>Escuela de Ciencias de la Cultura Física</t>
  </si>
  <si>
    <t>CCF</t>
  </si>
  <si>
    <t>Dpto. de Arquitectura</t>
  </si>
  <si>
    <t>Escuela de CCF</t>
  </si>
  <si>
    <t>Dpto. de Arquitectura, Dpto. de Pedagogía y CE, Dpto. de Lenguas y Culturas E. y Dpto. de Letras.</t>
  </si>
  <si>
    <t>Ampliar la formación continua y no formal, adquirir fondos, prestar servicios a la comunidad, aprovechar la coyuntura para efectos de investigación y así también la promoción de los DD HH.</t>
  </si>
  <si>
    <t>Facultad y población hondureña</t>
  </si>
  <si>
    <t>Jefes de Dpto., Coordinadores de Carrera, Decanato.</t>
  </si>
  <si>
    <t>Regular la asesoría académica con miras a aplicar la inclusión educativa.</t>
  </si>
  <si>
    <t>Formato de inscripción de la carga académica</t>
  </si>
  <si>
    <t>Profesorado de la Facultad</t>
  </si>
  <si>
    <t>Responder positivamente a la normativa institucional que procura la calidad educativa.</t>
  </si>
  <si>
    <t>Personal de la Facultad</t>
  </si>
  <si>
    <t>Rendir cuentas y valorar progresos y  tropiezos.</t>
  </si>
  <si>
    <t>Oficios, informes, correos electrónicos.</t>
  </si>
  <si>
    <t>Autoridades de la Facultad.</t>
  </si>
  <si>
    <t>Respestar estructura institucional.</t>
  </si>
  <si>
    <t>Respetar normativa institucional con efectos en la comunicación.</t>
  </si>
  <si>
    <t>Rendir cuentas de los actos efectuados para informar a la comunidad universitaria y sociedad en general.</t>
  </si>
  <si>
    <t>Medios de campaña: vídeos, afiches, correos electrónicos.</t>
  </si>
  <si>
    <t>Medios  de comunicación de la Institución</t>
  </si>
  <si>
    <t>POA 2017</t>
  </si>
  <si>
    <t>Decanato gestiona ante la SEDP</t>
  </si>
  <si>
    <t>Gestores de la Facultad</t>
  </si>
  <si>
    <t>Mejorar los procesos de gestión en la Facultad.</t>
  </si>
  <si>
    <t>Mejorar la calidad educativa</t>
  </si>
  <si>
    <t>Jefes de Dpto. y Coordinadores de Carrera</t>
  </si>
  <si>
    <t>Profesorado y estudiantes de la Facultad</t>
  </si>
  <si>
    <t>Fortalecer el desarrollo docente y administrativo</t>
  </si>
  <si>
    <t>Plan de necesidades  de profesionalización</t>
  </si>
  <si>
    <t>Controlar la formación existente en el personal de la Facultad</t>
  </si>
  <si>
    <t xml:space="preserve">Informes dela formación de recibida. Presentados por las Escuela/Dptos. De la Facultad </t>
  </si>
  <si>
    <t xml:space="preserve">Informe de las necesidades de formación de personal docente presentado por las Escuela/Dptos. De la Facultad </t>
  </si>
  <si>
    <t>Jefes de Dpto. y Coordinadores de Carrera. Decanto.</t>
  </si>
  <si>
    <t>Informe presentado por las Escuela/Dptos.</t>
  </si>
  <si>
    <t>Gestionar el talento humano joven</t>
  </si>
  <si>
    <t>Docentes y administrativos de la Facultad</t>
  </si>
  <si>
    <t>Reconocer méritos</t>
  </si>
  <si>
    <t>Listado de personas a quienes se otorgará el reconocimiento. Información noticiosa.</t>
  </si>
  <si>
    <t>Gestión de reclasificaciónes</t>
  </si>
  <si>
    <t>Becarios</t>
  </si>
  <si>
    <t>Oficios Trámites de la gestión</t>
  </si>
  <si>
    <t>Apoyar el relevo docente y la formación del profesorado</t>
  </si>
  <si>
    <t>Proyecto diseñado e implementado. Información noticiosa.</t>
  </si>
  <si>
    <t>La Salud Mental es imprescindible en la meta de la productividad y la felicidad humanas.</t>
  </si>
  <si>
    <t>Decanato gestiona ante la VA.</t>
  </si>
  <si>
    <t>Personal y estudiantes de la Facultad</t>
  </si>
  <si>
    <t>Fomarse en las normas académicas y reglamentos de la UNAH requiere tiempo y alcaraciones más amplias para enferentar con eficacia los procesos.</t>
  </si>
  <si>
    <t xml:space="preserve">Decanato </t>
  </si>
  <si>
    <t>Listado de cursantes</t>
  </si>
  <si>
    <t>Equipo de comunicación de la Facultad gestiona ante el CRA.</t>
  </si>
  <si>
    <t>El vídeo didáctico está subido a la página oficial de la Facultad</t>
  </si>
  <si>
    <t>Capacitar usando las TICs para mejorar la comprensión de los procesos</t>
  </si>
  <si>
    <t>Personal docente de la Facultad</t>
  </si>
  <si>
    <t>Decanato. Jefes de Dpto. Coordinadores d Carrera</t>
  </si>
  <si>
    <t>Facultad- concursantes</t>
  </si>
  <si>
    <t>Mejorar el proceso de concursos de acuerdo a la normativa vigente</t>
  </si>
  <si>
    <t>Listado de asistentes a los cursos o talleres</t>
  </si>
  <si>
    <t>Mejoara la calidad educativa en el Dpto. de Arquitectura</t>
  </si>
  <si>
    <t>Plaza creada y cubierta</t>
  </si>
  <si>
    <t>Es necesaria una figura dedicada exclusivamente a este ámbito.</t>
  </si>
  <si>
    <t>Enlace de RI de la Facultad</t>
  </si>
  <si>
    <t xml:space="preserve">1. Crear la figura de enlace de Relaciones Internacionales  (RI) en la Facultad y que efectúe el Mapeo de actores e instituciones para convenios:
Determinar método de recopilación de datos, el procedimiento general, y los indicadores a emplear que sean afines a la política de la Facultad (en humanidades con incidencia en el desarrollo).
</t>
  </si>
  <si>
    <t>Informe</t>
  </si>
  <si>
    <t>Establecer convenios con criterios claros y fundamentealemnte que aboguen por el desarrollo.</t>
  </si>
  <si>
    <t>Completar la estructura organizativa de la Facultad para elevar su potencial y eficacia.</t>
  </si>
  <si>
    <t>Documentación de estructuración-oficios</t>
  </si>
  <si>
    <t>Decanato. Jefaturas y Coordinaciones.</t>
  </si>
  <si>
    <t>Formar competencias tecnológicas en el personal de la Facultad</t>
  </si>
  <si>
    <t>Coordinador de posgrados de la Facultad. Enlace de Relaciones Internacionales de la Facultad</t>
  </si>
  <si>
    <t>Equipo de comunicación de la Facultad.</t>
  </si>
  <si>
    <t>Organizar los medios a emplear para canalizar la información y que ésta llegue al público deseado.</t>
  </si>
  <si>
    <t>Páginas oficiales de la Facultad y sus distintas Escuela//Dptos.</t>
  </si>
  <si>
    <t>Plan de acción del Equipo de Comunicación de la Facultad presentado al Decanato.</t>
  </si>
  <si>
    <t>1.  Contar con el Personal  administrativo-académico mínimo y permanente en los posgrados existentes y activos (Coordinadores de posgrados y administración del decanato).</t>
  </si>
  <si>
    <t xml:space="preserve">3.  Subscribir el convenio específico de Cooperación con la Universidad
de Caldas de Colombia para implementar la Maestría en
Filosofía (Carrera de Filosofía y Decanato). 
</t>
  </si>
  <si>
    <t>Se Repite en VUS. No. 3</t>
  </si>
  <si>
    <t>1 Diplomado de Diseño y Ejecución de Cursos Virtuales que permitará el incremento de profesores capacitados para ampliar la oferta de clases virtuales en las diferentes áreas de la Facultad de Humanidades y Artes.</t>
  </si>
  <si>
    <t>Listado de docentes inscritos en el Diplomado de Diseño y ejecución de cursos virtuales.</t>
  </si>
  <si>
    <t>Diseñado eel estudio.  Presentado 1 Informe del estudio. Presentado el Diseño de 2 nuevos planes de estudio en las Artes.2 Planes de estudio de grados  diseñados y gestionados para su aprobación.</t>
  </si>
  <si>
    <t>Planes de estudios presentados y aprobados.</t>
  </si>
  <si>
    <t>2. El dpto. de Arte iniciará con el proceso de contratación de consultores que diseñarán las carreras de Danza y Teatro, o en su defecto, descargará a docentes que tengan competencias en el diseño de planes de estudio en el ámbito. Se iniciará por definir los perfiles y solicitarlos candidatos a la SEDP.</t>
  </si>
  <si>
    <t>Dar apertura a las carreras artísticas que en el nivel superior nunca antes fueron ofrecidas.</t>
  </si>
  <si>
    <t>5. identificar los convenios clave y los expertos nacionales e internacionales para implementar las nuevas carreras de la Facultad (compilación de convenios establecidos, definición de perfiles de los candidatos, establecimiento de contactos con los posibles candidatos).</t>
  </si>
  <si>
    <t>Profesorado de la nueva oferta académica de la Facultad.</t>
  </si>
  <si>
    <t>Sub-comisiones de diseño de CCF, LCE, Pedagogía y Ciencias de la Educación, Letras y Filosofía</t>
  </si>
  <si>
    <t>Futuros estudiantes que optarán por estas nuevas carreras</t>
  </si>
  <si>
    <t>1. Informar sobre  la capacidad instalada y  la eficiencia terminal de los posgrados producto de la investigación diagnóstica.</t>
  </si>
  <si>
    <t>Cada uno de las carrera de la Facultad cuenta con su propio laboratorio, acondicionado de acuerdo a su disciplina y a la inclusión educativa.</t>
  </si>
  <si>
    <t>Crear las condiciones académicas necesarias para que las carreras (actuales y nuevas) de  la Facultad de Humanidades y Artes funcionen adecuadas e inclusivas.</t>
  </si>
  <si>
    <t xml:space="preserve">1 Proyecto de Equipamiento Tecnológico diseñado </t>
  </si>
  <si>
    <t>1. Con base en el informe de capacidad instalada de la Facultad y los planes de mejora, diseñar e implementar el proyecto de Equipamiento tecnológico.</t>
  </si>
  <si>
    <t xml:space="preserve">Decanato. Jefes de Dpto. y Coordinadores de Carrera. </t>
  </si>
  <si>
    <t>7 Laboratorios de educación virtual gestionados para su funcionamiento.</t>
  </si>
  <si>
    <t>Calidad en el acceso de la educación a través de las TICs y las modalidades alternativas. Estudiantes de las diferentes áreas utilizan la plataforma virtual para el desarrollo de asignaturas bimodales  de la Facultad.</t>
  </si>
  <si>
    <t>1 Proyecto de Incentivos Educativos diseñado e implementado</t>
  </si>
  <si>
    <t>Una población estimulada que acrecienta su bienestar en diversos aspectos: salud, academia, laboral, educativa,  entre otros.</t>
  </si>
  <si>
    <t>1 Sub-Proyecto diseñado sobre Asuntos Estudiantiles derivado del Proyecto Incentivos Educativos.</t>
  </si>
  <si>
    <t>3. Culminar el diseño de las 4 nuevas carreras :artes visuales, gestión cultural, comunicación gráfica y diseño de productos; coordinadas por el Decanato y según cronograma previsto por la Sub-comisión.</t>
  </si>
  <si>
    <t>Comité de Asuntos estudiantiles de cada UA, Jefes de Dpto. y Coordinadores de Carrera. Decanato.</t>
  </si>
  <si>
    <t>También está reflejado en las dimensiones 4. 5. y 12.</t>
  </si>
  <si>
    <t xml:space="preserve"> 1. Presentar un informe de dificultades para la aprobación de las maestrías de la Facultad junto a la propuesta de optimización.</t>
  </si>
  <si>
    <t>Existen nuevas carreras en la Facultad y son contextualizadas (en este caso en particular, Filosofía, para su plan de relevo docente).</t>
  </si>
  <si>
    <t>1 convenio específico subscrito entre la Universidad de Caldas y la UNAH para finalmente implementar la Maestría en Filosofía.</t>
  </si>
  <si>
    <t>El convenio subscrito entre ambas instituciones</t>
  </si>
  <si>
    <t>Jefe de Dpto., Coordinación de la carrera de Filosofía y el Decanato solicita apoyo a la VRI.</t>
  </si>
  <si>
    <t xml:space="preserve">2. Subscribir el convenio específico de Cooperación con la Universidad
de Caldas de Colombia para implementar la Maestría en
Filosofía 
</t>
  </si>
  <si>
    <t>Implementada la Maestría en Filosofía bajo convenios con la Universidad de Caldas y la UNAH</t>
  </si>
  <si>
    <t>Convenio susbcrito entre la UNAH y la Universidad de Caldas</t>
  </si>
  <si>
    <t>Convenio subscrito entre la UNAH y la Universidad de Caldas</t>
  </si>
  <si>
    <t>Se repite en la dimensión 12</t>
  </si>
  <si>
    <t xml:space="preserve">Calidad y ampliación de la oferta de humanidades y artes  en los Centros Regionales. </t>
  </si>
  <si>
    <t xml:space="preserve">Las formas de colaboración establecidas con los CR para el diseño de factibilidad que permita identificar la necesidad de los estudios universitarios  en humanidades y artes. </t>
  </si>
  <si>
    <t>Oficios, y otros productos que evidencien el tipo de colaboración ofrecidad a los Centros Regionales.</t>
  </si>
  <si>
    <t>Estudiantes de los Centros Regionales donde se podrían ofertar las nuevas carreras en humanidades y artes.</t>
  </si>
  <si>
    <t>Lograda la eficacia en el recurso en cada uno de los postgrados porque cuenta con  con un mínimo de estructura permanente.</t>
  </si>
  <si>
    <t>6. Iniciar el diseño de nuevas carreras  en los departamentos de: CCF, LCE, Pedagogía y Ciencias de la Educación, Letras y Filosofía.</t>
  </si>
  <si>
    <t xml:space="preserve">a. Mejoramiento de la Calidad Educativa. </t>
  </si>
  <si>
    <t xml:space="preserve">2.. Ofertar el I Diplomado de Diseño y Ejecución de Cursos
Virtuales para profesores de toda la Facultad (primera fase: diseño durante los tres primeros trimestres y, segunda fase, la publicidad  para ofertarlo junto con la inscripción). 
</t>
  </si>
  <si>
    <t>1. Incrementar la oferta de clases virtuales en las diferentes áreas de la Facultad de Humanidades y Artes considerando crear un mapeo de las clases que mejor se adecuen a ese formato y que los docentes que las impartan estén capacitados en la modalidad.</t>
  </si>
  <si>
    <t xml:space="preserve"> 8.Colaborar con los Centros Regionales  para desarollar su diagnóstico de factibilidad  de estudios universitarios en humanidades y artes (comunicaciones, encuentros, fijación de formas de colaboración e inicio de las mismas).</t>
  </si>
  <si>
    <t xml:space="preserve">1.Mediante el trabajo en equipo, durante 7 días y derivado del estudio diagnóstico, cada unidad académica de la Facultad diseñará al menos 1 proyecto de formación continua y no formal conforme a criterios de pertinencia e inclusión con incidencia en el desarrollo. </t>
  </si>
  <si>
    <t>Al menos7 diseños de estudios de formación continua y no formal conforme a criterios de pertinencia e inclusión.</t>
  </si>
  <si>
    <t>Completa, pertinente y con calidad la propuesta docente de la nueva oferta académica en la Facultad .</t>
  </si>
  <si>
    <t>Educación no formal y continua diseñada en 7 proyectos nuevos de la Facultad.</t>
  </si>
  <si>
    <t>Existen  nuevas carreras en la Facultad.</t>
  </si>
  <si>
    <t>Existen nuevas carreras   en la Facultad.</t>
  </si>
  <si>
    <t>Iniciado el proyecto de nuevas carreras a nivel de pre-grado y grado en CCF, LCE, Pedgogía y CE, Letras y Filosofía.</t>
  </si>
  <si>
    <t>Calidad en la educación bimodal de la Facultad</t>
  </si>
  <si>
    <t>Demanda estudiantil atendida con innovación y economía. Los estudiantes de las diferentes áreas utilizan la plataforma virtual para el desarrollo de asignaturas bimodales de la Facultad.</t>
  </si>
  <si>
    <t>Fortalecida la biblioteca especializada de investigación en humanidades y artes en conjunto con el factor tecnológico.</t>
  </si>
  <si>
    <t>Decanato, Jefes de Dpto. y Coordinadores de Carrera.UGIC Asistentes de laboratorio de la Facultad y otras subcomisiones designadas.</t>
  </si>
  <si>
    <t>1.  Instalar la Biblioteca virtual especializada en materia de investigación en humanidades y artes ( Mediante selección de la Biblioteca Universitaria y otros libros digitales con modalidad de COMMONS COPYRIGHT).</t>
  </si>
  <si>
    <t>2. Crear el registro de convocatorias de investigación y subirlas regularmente a la página oficial de cada Escuela/Dptos. Y el Decanato.</t>
  </si>
  <si>
    <t>Portal web de las Escuela/Dptos.  y el Decanato</t>
  </si>
  <si>
    <t>Las UGIC de la Facultad. Enlaces de comunicación.</t>
  </si>
  <si>
    <t>Estudiantes y profesores  investigadores están enterados sobre los requerimientos para publicar en revistas nacionales e internacionales.</t>
  </si>
  <si>
    <t>1. Realizar un taller informativo y virtual sobre los requerimientos para publicar en revistas nacionales e internacionales, dirigido a profesores y estudiantes.</t>
  </si>
  <si>
    <t xml:space="preserve"> 1 ciclo de video conferencias dirigido a profesores y estudiantes investigadores para conocer los criterios de publicación en otros idiomas.</t>
  </si>
  <si>
    <t>2.Desarrollar un ciclo de video conferencias dirigido a profesores y estudiantes investigadores para conocer los criterios de publicación en otros idiomas.</t>
  </si>
  <si>
    <t>Listado de inscritos facilitado por LCE. Información noticiosa en su web oficial.</t>
  </si>
  <si>
    <t>Formados en el uso de la biblioteca virtual en materia de investigación especializada de la Facultad.</t>
  </si>
  <si>
    <t>1 taller CITAVI recibido</t>
  </si>
  <si>
    <t>Ampliar la formación en el uso de los recursos que servirán para conocer el estado del arte de las humanidades y las artes que sirva a los investigadores.</t>
  </si>
  <si>
    <t xml:space="preserve">1. Formarse en CITAVI para saber emplear la biblioteca virtual en materia de investigación especializada e investigar con mayor calidad.
</t>
  </si>
  <si>
    <t xml:space="preserve">Listado de asistencia. Certificados. Links </t>
  </si>
  <si>
    <t xml:space="preserve">2. Gestionar e implementar cursos presenciales y/o virtuales de Investigación en Humanidades y
Artes ( En convenios de colaboración, o bien, contratando instructores expertos (7) que usen la plataforma virtual de la UNAH).
</t>
  </si>
  <si>
    <t>2. Desarrollar la segunda edición del Diplomado en Enseñanza de las Artes Visuales en Contexto de Riesgo de Exclusión Social a beneficio de la comunidad universitaria y población afín al tema.</t>
  </si>
  <si>
    <t>Impulsar la educación no formal bajo el convenio establecido con la Universidad de Granada en pro del desarrollo en el área artística e inclusiva.</t>
  </si>
  <si>
    <t>Informe del Diplomado</t>
  </si>
  <si>
    <t>Comunidad Universitaria y población afín al tema.</t>
  </si>
  <si>
    <t>Listado de Estudiantes diplomados</t>
  </si>
  <si>
    <t>Una población formada con calidad e interculturalidad en los temas de educación, arte y inclusión.</t>
  </si>
  <si>
    <t>45 Diplomas, 30 afiches,  refrigerios para inauguración y graduación. Descarga de docentes (al menos 2).</t>
  </si>
  <si>
    <t>Fortalecer la etnometodología.</t>
  </si>
  <si>
    <t>1. Articular el sistema generador de conocimientos, el sistema productivo y los servicios que presta la Facultad, mediante el diseño de un programa conjunto desarrollado en 2 talleres de jornadas  completas.</t>
  </si>
  <si>
    <t xml:space="preserve">4. Desarrollar un taller de media jornada sobre Sistematización de los
Procesos de investigación
</t>
  </si>
  <si>
    <t xml:space="preserve">2. Durante 2 jornadas completas de taller, diseñar del programa de pertinencia sistémica en la PPS con incidencia en el desarrollo para lograr emancipar la investigación y abordar cualquier práctica o proyecto a emprender.  </t>
  </si>
  <si>
    <t xml:space="preserve">4. Elaborar el Plan Anual del Consejo de Investigación Científica de la Facultad durante 3 jornadas medias de trabajo. </t>
  </si>
  <si>
    <t>5. Desarrollar el taller de una jornada completa que permita que las líneas de investigación de la Facultad se conviertan en ejes trans-periodos del ejercicio docente a través del modelo basado en proyectos.</t>
  </si>
  <si>
    <t>Las UGIC de la Facultad- dirigido a Docentes de la Facultad</t>
  </si>
  <si>
    <t>6.  En una jornada media de encuentro, dar a conocer el Reglamento del Consejo de Investigación de la Facultad y que sus integrantes estén empoderados del mismo.</t>
  </si>
  <si>
    <t>Impulsado el Instituto de Investigación de la Facultad de Humanidades y Artes. Socializado el Reglamento del Consejo de Investigación de la Facultad.</t>
  </si>
  <si>
    <t>Organizadaslas acciones  anuales necesarias para el fortalecimiento de la investigación en la Facultad.</t>
  </si>
  <si>
    <t>3. Fortalecer de manera permanente y sostenida la Vinculación de la UNAH con el Estado, sus graduados, las fuerzas sociales, productivas y demás que integran la sociedad hondureña.</t>
  </si>
  <si>
    <t>UGIC, Sub-comisiones de Vinculación US- de cada Unidad Académica</t>
  </si>
  <si>
    <t xml:space="preserve">1. En una jornada completa de trabajo, planificar el modelo sistémico de la Facultad con la sociedad. (Recicprocidad enlos procesos y el conocimiento generado)  </t>
  </si>
  <si>
    <t>Propuesta del modelo sistémico en los procesos de vinculación de la Facultad con la sociedad.</t>
  </si>
  <si>
    <t>Planteado el modelo sistémico de la VUS de la Facultad</t>
  </si>
  <si>
    <t>Documento del modelo sistémico de VUS de la Facultad</t>
  </si>
  <si>
    <t>Informes de impacto</t>
  </si>
  <si>
    <t>1.Desarrollar un taller de media jornada para aprender a medir el impacto de los proyectos de vinculación e investigación efectuados por la Facultad y así iniciar con su inclusión en los informes presentados.</t>
  </si>
  <si>
    <t>Sub-comisión de diseño curricular y sbu-comisión de VUS  juntos  en cada UA</t>
  </si>
  <si>
    <t>Diseñados e iniciados los proyectos de formación no formal y continua. Inscritos en los proyectos.</t>
  </si>
  <si>
    <t>Al menos7 proyectos diseñados conforme a criterios de pertinencia e inclusión.</t>
  </si>
  <si>
    <t>Educación no formal y continua  en 7 proyectos nuevos en la Facultad.</t>
  </si>
  <si>
    <t>Sub-comisión de diseño curricular  junto con  con la Sub-comisión de VUS de cada UA</t>
  </si>
  <si>
    <t>Sub-comisión de diseño curricular e innovación educativa  con la Sub-comisión de VUS juntas en cada UA</t>
  </si>
  <si>
    <t xml:space="preserve"> 1.  Con base en los datos compilados de los graduados, los enlaces nombrados se capacitarán, mediante un taller de media jornada, en redes de gestión del conocimiento para replicar con los graduados y por consiguiente, constituir las redes de graduados en el mismo ámbito. El encuentro con graduados de las 7 disciplinas de la Facultad tendrá la misma modalidad.</t>
  </si>
  <si>
    <t>1. Completar  la organización de las redes de gestión del conocimiento en todas las 7 unidades académicas y hacerlas visibles mediante el uso de las TICs.</t>
  </si>
  <si>
    <t>Constituidas las redes, continuar con el uso de las TICs para su organización  y gestión del conocimiento.</t>
  </si>
  <si>
    <t>Sitios en red virtual de graduados en todas las Escuela/Dptos. De la Facultad</t>
  </si>
  <si>
    <t>Enlaces de graduados de las Escuela/Dptos. De la Facultad</t>
  </si>
  <si>
    <t>Redes de graduados constituidas en todas las Escuela/Dptos de la Facultad.</t>
  </si>
  <si>
    <t>Un programa de seguimiento a egresados efectivo que evidencie la relación Facultad-graduados</t>
  </si>
  <si>
    <t>Inicándose virtualmente las redes de graduados en todas las Escuela/Dptos  y completa la base de datos de los graduados.</t>
  </si>
  <si>
    <t>Área Estratégica No. 8 Inserción laboral</t>
  </si>
  <si>
    <t>Área Estratégica 9: Actualización profesional y formación continua</t>
  </si>
  <si>
    <t>Área Estratégica No. 10: Estudios de seguimiento de graduados</t>
  </si>
  <si>
    <t>Área Estratégica No. 11: Asociación de Graduados</t>
  </si>
  <si>
    <t>1. 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</si>
  <si>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Fortalecemiento de las competencias docentes para la educación superior que faciliten el aprendizaje y mejoren la eficiencia terminal.</t>
  </si>
  <si>
    <t>Estudiantes y graduados talentosos de la Facultad</t>
  </si>
  <si>
    <t>Identificado y apoyado el grupo de estudiantes y graduados talentosos a efectos de relevo docente.</t>
  </si>
  <si>
    <t>1 plan semillero para captar recurso humano talentoso, graduado universitario</t>
  </si>
  <si>
    <t>Jefes de Dpto. y Coordinadores de Carrera. Decanto. Enlaces de graduados de cada Escuela/Dpto.</t>
  </si>
  <si>
    <t>1.Propiciar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</si>
  <si>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a. 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</si>
  <si>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b. Contribuir a la promoción, prevención y atención integral de la salud en el estudiantado universitario, para mejorar su calidad de vida y rendimiento académico. </t>
  </si>
  <si>
    <t>c. Promover la realización de actividades socioculturales y deportivas tanto recreativas, competitivas y de intercambio estudiantil universitario.</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</si>
  <si>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</si>
  <si>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e. Mejoramiento de la Calidad, la Pertinencia y la equidad.</t>
  </si>
  <si>
    <t>f. Fortalecimiento de la Calidad.</t>
  </si>
  <si>
    <t xml:space="preserve">3. Diseñar el sub-proyecto sobre Asuntos Estudiantiles
que involucre:
• Acciones de coordinación con instancias de servicios de apoyo institucional y nacional.
• Bolsa de trabajo
• Acciones que mejoren la accesibilidad
• Orientación para inserción y permanencia
• Actualización permanente de expedientes y bases de
datos
• Integración de la representación estudiantil en
diferentes instancias
• Capacitación de los estudiantes en el uso de la biblioteca.
</t>
  </si>
  <si>
    <t>4. Organizar el archivo especial de reportes de las asesorías académicas en todas las Escuela/Dptos. de la Facultad</t>
  </si>
  <si>
    <t xml:space="preserve"> 7. En un taller de media jornada, diseñar e iniciar el proyecto de Incentivos Educativos (Implica incentivos a Docentes, Estudiantes y personal Administrativo).</t>
  </si>
  <si>
    <t xml:space="preserve"> 2 En un taller de media jornada, diseñar e iniciar el proyecto de Incentivos Educativos (Implica incentivos a Docentes, Estudiantes y personal Administrativo).</t>
  </si>
  <si>
    <t xml:space="preserve"> 3. En un taller de media jornada, diseñar e iniciar el proyecto de Incentivos Educativos (Implica incentivos a Docentes, Estudiantes y personal Administrativo).</t>
  </si>
  <si>
    <t>ya se mencionó en el dimensión 1</t>
  </si>
  <si>
    <t xml:space="preserve"> Jefes de Dpto. y Coordinadores de carrera y Comité de Asuntos Estudiantiles en cada Escuela/Dpto.</t>
  </si>
  <si>
    <t>4. Emplear las instrucciones indicadas por el Consejo Universitario para el proceso de asesoría académica y así establecer el horario de trabajo y la distribución del alumnado.</t>
  </si>
  <si>
    <r>
      <rPr>
        <sz val="20"/>
        <color rgb="FFFF0000"/>
        <rFont val="Calibri"/>
        <family val="2"/>
      </rPr>
      <t xml:space="preserve">30 </t>
    </r>
    <r>
      <rPr>
        <sz val="12"/>
        <rFont val="Calibri"/>
        <family val="2"/>
      </rPr>
      <t>becas más para los artistas miembros de los grupos organizados e institucioanlizados de la UNAH, adscritos al Dpto. de Arte.</t>
    </r>
  </si>
  <si>
    <t xml:space="preserve">Coordinadores de carrera y Jefes de Dpto./Escuela de la Facultad. Comités de Asuntos Estudiantiles </t>
  </si>
  <si>
    <t>La necesidad de legitimar el área de las humanidades y las artes así como evidenciar su incidencia en el desarrollo humano.</t>
  </si>
  <si>
    <t>Informes y memorias presentados</t>
  </si>
  <si>
    <t>Profesores de la PPS, UGIC, Jefes de Dpto., Coordinadores de Carrera. Secretarias.</t>
  </si>
  <si>
    <t>Sistematizados los logros alcanzados por la Facultad a través de la PPS, los proyectos de prestación de servicios, proyectos de investigación y la movilidad.</t>
  </si>
  <si>
    <t>Memorias e Informes de la PPS, los proyectos de prestación de servicios, proyectos de investigación y la movilidad.</t>
  </si>
  <si>
    <t xml:space="preserve">2. Sistematizar la información generada a través de  Memorias de la PPS, Informes de los poyectos de prestación de servicios y de investigación así como de movilidad. Subrayar las líneas de VUS y los DD HH  involucrados. </t>
  </si>
  <si>
    <t xml:space="preserve">3. De acuerdo a la normativa institucional, socializar en cada Escuela/Dpto. el Documento de Reglamento General de la PPS de la Facultad.  </t>
  </si>
  <si>
    <t>6. Actualizar la base de datos de los estudiantes, personal docente y administrativo en las 7 escuela/Dptos., así también los archivos de reportes de asesorías académicas, lista de estudiantes certificados con excelencia académica y, lista de estudiantes,  profesores  y administrativos destacados en diferentes ámbitos.</t>
  </si>
  <si>
    <t>Implementado el proyecto de Incentivos Educativos, y enriquecido el conocimiento de los favorecidos bajo la modalidad de intercambio cultural.</t>
  </si>
  <si>
    <t>1.A través del programa de Vinculación U-S  y la PPS,  y en base al modelo integral y sistémico, beneficiar a por lo menos 1 comunidad prioritaria por año.</t>
  </si>
  <si>
    <t>Jefes de Dpto. Secretarias.</t>
  </si>
  <si>
    <t>Coordinaciones académicas- Asuntos estudiantiles- Jefes de Dpto. Decanato</t>
  </si>
  <si>
    <t>Conocimiento integral evidenciado en los nexos  establecidos entre la atención de escenarios prioritarios, los DD HH, las líneas prioritrias de VUS de la Facultad, los proyectos multi-interdisciplinarios y, la forma de incidir en el desarrollo de forma sistémica.</t>
  </si>
  <si>
    <t xml:space="preserve">1. Ya definida la política de la PPS y el protocolo de medición de impacto, en un taller de tres jornadas medias, establecer las líneas y escenarios prioritarios bajo criterios claros para ser atendidos mediante proyectos multi-transdisciplinarios capaces de incidir en el desarrollo de manera sistémica (recíproca).  
</t>
  </si>
  <si>
    <t xml:space="preserve">Una P.P.S. más regulada. Política, normas y reglamento diseñado, socializado y aprobado.
</t>
  </si>
  <si>
    <t xml:space="preserve">Autoridades del Decanato. Jefes de Dpto. y Coordinadores carrera.  Profesores de la PPS de la Facultad. </t>
  </si>
  <si>
    <t>Una P.P.S. más regulada. Manual de la PPS publicado</t>
  </si>
  <si>
    <t>3. Organizar, diseñar y editar el Manual de la PPS de la F-HH AA (esto último en la SEDI). Publicar el Manual de la PPS de la F-HH AA en forma virtual.</t>
  </si>
  <si>
    <t xml:space="preserve">
4. En media jornada de trabajo, replicar el taller de redes para la gestión del conocimiento con
Jefes de Dpto. y Coordinadores de carrera.
</t>
  </si>
  <si>
    <t>Autoridades de la Facultad empoderadas en la gestión de las redes educativas</t>
  </si>
  <si>
    <t>5. Incorporar en el Proyecto de Incentivos educativos:Movilidad para todos- bolsa de becas e instituciones con las cuales establecer intercambios.</t>
  </si>
  <si>
    <t xml:space="preserve">Comité de Asuntos Estudiantiles   Jefes de Dpto.  Y coordinadores de carrera de la Facultad.
Enlaces de comunicación 
</t>
  </si>
  <si>
    <t>Controlada información importante para la toma de decisiones  en beneficio de la comunidad de la Facultad.</t>
  </si>
  <si>
    <t>Memorias de las movilidades y asistencia a congresos por parte de los beneficiados. Socialización de los mismos mediante distintas técnicas y medios (foro, panel, entrevistas, publicaciones, etc.).</t>
  </si>
  <si>
    <t>Listado de los asistentes y beneficiados por movilidad.</t>
  </si>
  <si>
    <t>Actuado con pertinenecia e incidir en  el desarrollo.</t>
  </si>
  <si>
    <t>1  Listado de escenarios prioritarios, producto de la jornada de trabajo</t>
  </si>
  <si>
    <t>1. Mediante un vídeo didáctico producido y subido en la página web oficial de la Facultad, publicar el contenido clave del Manual para transversalizar el eje curricular de ética.</t>
  </si>
  <si>
    <t>1 perfil del ciudadano defensor de los DD HH en Honduras</t>
  </si>
  <si>
    <t>Decana</t>
  </si>
  <si>
    <t>1 grupo de profesores de la Facultad formado en multi e inter disciplinariedad en DD HH</t>
  </si>
  <si>
    <t>1.  Mediante un vídeo didáctico producido y subido en la página web oficial de la Facultad, publicar el contenido clave del Plan con enfoque transversal de los DD HH en la F HH AA.</t>
  </si>
  <si>
    <t>3. Ampliar el grupo gestor de DD HH de la Facultad.</t>
  </si>
  <si>
    <t>5. Identificados los proyectos a desarrollar por los
Departamentos, describir en
el perfil de los mismos a qué línea prioritaria responderá cada uno, según el Plan de enfoque transversal de DD HH.</t>
  </si>
  <si>
    <t>7.Con  base en las propuestas generadas para la incidencia de los DD HH, realizar los cabildeos con las instancias correspondientes.</t>
  </si>
  <si>
    <t>10.Desarrollar un Panel-foro de formación para el tratamiento de las líneas prioritarias del Plan de enfoque transversal en DD HH de la Facultad: Qué metodología es participativa, cómo medir el impacto, cómo se atienden los grupos vulnerables, vulnerados y excluidos, qué es gestión del talento humano en observancia a los DD HH, etc.</t>
  </si>
  <si>
    <t xml:space="preserve">6.Generar informes que le sirvan a los tomadores de
decisiones como insumos para la formulación y/o
adecuación de políticas públicas con base en información
real y verificable, generados por la investigación de las
Escuela/Dptos. De la Facultad.
</t>
  </si>
  <si>
    <t>8. Establecer los públicos prioritarios (excluidos, vulnerablesy vulnerados)donde se debería incidir y exponer en cada uno de ellos qué derechos se asistirán. Compartir  esta información, en un encuentro de media jornada, con el Decanato, Sub-comisiones de VUS, UGIC , Jefes de Dpto. y Coordinadores de Carrera.</t>
  </si>
  <si>
    <t>1 encuentro de socialización de públicos prioritarios</t>
  </si>
  <si>
    <t>Iniciado el Plan con Enfoque Transversal de los DD HH en la Facultad de Humanidades y Artes.</t>
  </si>
  <si>
    <t>Profesores , administrativos y estudiantes han conocido el plan con enfoque transversal de DD HH en la Facultad.</t>
  </si>
  <si>
    <t>Ampliado el conocimiento del componente de ÉTICA de la UNAH y cómo se ha de efectuar su transversalidad en el currículo.</t>
  </si>
  <si>
    <t>1 Vídeo didáctico producido y subido en la página oficial de la Facultad rspecto al contenido del Plan con enfoque transversal de los DD HH en la F HH AA.</t>
  </si>
  <si>
    <t>Grupo gestor de DD HH de la Facultad ampliado oficialmente</t>
  </si>
  <si>
    <t>Oficios y memorias de los cabildeos realizados</t>
  </si>
  <si>
    <t xml:space="preserve">9. Desarrollar el
Taller de transversalidad curricular de los  DD HH en media jornada de trabajo. 
</t>
  </si>
  <si>
    <t>1 Taller recibido por autoridades de la Facultad y otras sub-comisiones para hacer transversal los DD HH en la currícula</t>
  </si>
  <si>
    <t>11. Desarrollar el Panel-Taller , de media jornada, sobre formación en comunicación popular (cómo llegar a los públicos).</t>
  </si>
  <si>
    <t>Por área disciplinar, 1 pefil de egreso que incorpora las competencias de los DD HH.</t>
  </si>
  <si>
    <t xml:space="preserve">Gestiones de la Bibliografía sobre DD HH en las humanidades y las artes </t>
  </si>
  <si>
    <t>1 documento de los espacios pedagógicos graficados que tocan los DD HH en las distintas carreras que ofrece la Facultad</t>
  </si>
  <si>
    <t>Ejercicios del Taller  sobre metodología participativa en la Investigación de los DD HH</t>
  </si>
  <si>
    <t>1 vídeo de la Conferencia magistral sobre la Gestión de la información con efectos en las políticas públicas y la sociedad civil y ciudadanía.</t>
  </si>
  <si>
    <t>Docentes y administrativos formados en  el curso virtual sobre autoridad democrátiva y participativa</t>
  </si>
  <si>
    <t>1 documento que reúne la metodología apropiada para abordar los DD HH en los distintos campos del conocimiento de la Facultad.</t>
  </si>
  <si>
    <t>1 Panel-Taller sobre formación en comunicación popular es recibido por la comunidad de la Facultad</t>
  </si>
  <si>
    <t xml:space="preserve">Conocidas las líneas del Plan con Enfoque Transversal en DD HH de la F HH AA a través 1 Panel-foro </t>
  </si>
  <si>
    <t>1 archivo de informes  realizado el Grupo gestor de DD HH de la Facultad.</t>
  </si>
  <si>
    <t>1 Informe de las líneas del Plan con enfoque transversal en DD HH de la F HH AAA  atendidas en los proyectos que desarrolla la Facultad en el 2016</t>
  </si>
  <si>
    <t>Desarrollado 1 curso en línea sobre socioanálisis en pequeños grupos para mejorar la comunicación y la resolución de conflictos.</t>
  </si>
  <si>
    <t>1 informe de impacto de la Semana de la Identidad y la Interculturalidad 2016</t>
  </si>
  <si>
    <t>Medido el impacto de la Semana de la Identidad y la Interculturalidad 2016</t>
  </si>
  <si>
    <t>Mejorar y reafirmar la identidad de las carreras de la Facultad</t>
  </si>
  <si>
    <t>7 Festejos de las carreras de la Facultad</t>
  </si>
  <si>
    <t>1 Festejo de la Semana de la Facultad de Humanidades y Artes</t>
  </si>
  <si>
    <t>Mejorar y reafirmar la identidad de la Facultad</t>
  </si>
  <si>
    <t>Promover la cultura y las artes en la Universidad desde la Facultad.</t>
  </si>
  <si>
    <t>Organizar con antelación las acciones culturales y artísticas que la Facultad ofrece a la comunidad universitaria y público en general.</t>
  </si>
  <si>
    <t>I1  agenda artístico-cultural de la Facultad</t>
  </si>
  <si>
    <t xml:space="preserve">2. Festejar la Semana de las respectivas carreras:  Letras: 23 abril, Arquitectura : primera semana de mayo, Lenguas: última sem septiembre, Educ Física: última semana noviembre, Pedagogía: 14 de julio, Arte: Segunda Quincena de noviembre, Filosofía: tercera semana de noviembre. </t>
  </si>
  <si>
    <t xml:space="preserve">2. Desarrollar la agenda artístico-cultural de la Facultad que incluye, entre otros : Realizar almenos 25 concieetos de la Carrera de Musica y al menos 60 presentaciones de los demás grupos artisticos adscritos al Departamento de Artes,  el Festival de la Guitarra (pasajes, viaticos y honorarios) en septiembre , V Festival Interuniversitario de las Artes  en noviembre , X Festival de Danza Floklórica en septiembre , II Festival de Danza Contemporánea en abril ,  II Festival del Teatro Antifaz en agosto II Festival de Teatro Lucem Aspicio en octubre.Celebración del Día del Deportista Hondureño el 14 de marzo y el Día del  Idioma español el 23 de abril. </t>
  </si>
  <si>
    <t xml:space="preserve">2. Realizar un taller de media jornada para definir el perfil de un ciudadano defensor en
DD HH en Honduras.
</t>
  </si>
  <si>
    <t>4. Realizar 1 taller sobre formación en multi-inter y transdiciplinariedad en DD HH.</t>
  </si>
  <si>
    <t xml:space="preserve">12. En un taller de media jornada, unificar las competencias (según perfil de egreso relativo a los DD HH) y ejes temáticos identificados según prioridades de contexto y naturaleza de las áreas disciplinares.
</t>
  </si>
  <si>
    <t>13. En un taller de media jornada, identificar la metodología apropiada para abordar esos ejes y competencias en DD HH.</t>
  </si>
  <si>
    <t>20. Diseñar el plan de posicionamiento de la F HH AA, para mejorar su imagen.</t>
  </si>
  <si>
    <t>19. Desarrollar en línea el curso de socioanálisis en pequeños grupos para mejorar la comunicación y la resolución de conflictos.</t>
  </si>
  <si>
    <t xml:space="preserve">18.Desarrollar en línea el curso virtual sobre autoridad democrática y participativa. </t>
  </si>
  <si>
    <t>17. En media jornada de trabajo, desarrollar a Conferencia magistral sobre la Gestión de la información con efectos en las políticas públicas y la sociedad civil y ciudadanía.</t>
  </si>
  <si>
    <t xml:space="preserve">16. En media jornada de trabajo, desarrollar el taller sobre metodología participativa en la Investigación de
DD HH (con enfoque en las líneas prioritarias)
</t>
  </si>
  <si>
    <t>14. Durante 1 semana en horario establecido por el Grupo Gestor de DD HH de la Facultad, seleccionar , gestionar y adquirir la bibliografía afín a los DD HH en las humanidades y las artes.</t>
  </si>
  <si>
    <t xml:space="preserve">1. Crear el Comité de Seguimiento de Garantía de la Calidad
de la Facultad y los Sub- comités de Seguimiento de
Garantía en cada Escuela/Dpto.
</t>
  </si>
  <si>
    <t>2.Dar seguimiento a la mejora continua y acreditación de calidad de la Facultad en el proceso de autoevaluación de las carreras,  las acciones de los planes de mejora incorporados en las distintas dimensiones,  los cursos y el diplomado en investigación en materia de humanidades y artes, el progrma de modelo integral y sistémico de la PPS-VUS-DD HH, la investigación sobre el grado de implementación del modelo educativo de la UNAH, el proyecto de Redes para la gestión del conocimiento, el Proyecto de Venta de Servicios y su vinculación con la investigación, el proyecto de Equipamiento Tecnológico,  Proyecto de Eficiencia Terminal,  proyecto de Bibliotecas virtuales, proyecto de movilidad, etc.</t>
  </si>
  <si>
    <t>Comité de Seguimiento de Garantía de la Calidad</t>
  </si>
  <si>
    <t>de la Facultad y los Sub- comités de Seguimiento de</t>
  </si>
  <si>
    <t>Garantía en cada Escuela/Dpto.</t>
  </si>
  <si>
    <t>Monitorear y evaluacar la calidad en la gestión académica.</t>
  </si>
  <si>
    <t>Informes</t>
  </si>
  <si>
    <t>Conocidos los indicadores  cuali y cuantitiativos de calidad de todos los programas y proyectos que desarrolla la Facultad.</t>
  </si>
  <si>
    <t>Informes de calidad de la gestión académica, y la pertinencia de los programas de la Facultad</t>
  </si>
  <si>
    <t>a. Mejoramiento de la Calidad y la Pertinencia.</t>
  </si>
  <si>
    <t>a. Fortalecimiento de  la Planificación, Monitoria y Evaluación de la Gestión Académica.</t>
  </si>
  <si>
    <t>Organizado el Comité que dará seguimiento a la Garantía de la Calidad y Pertinencia en la Facultad- y sus sub-comités</t>
  </si>
  <si>
    <t>Oficio de constitución</t>
  </si>
  <si>
    <t>Personal evaluado</t>
  </si>
  <si>
    <t>Gestores evaluados</t>
  </si>
  <si>
    <t>Listados de asistencia a la evaluación del desempeño</t>
  </si>
  <si>
    <t xml:space="preserve">15  Informes de Gestión presentados (1 por Dpto., 1 por Carrera y 1 por el Decanato) </t>
  </si>
  <si>
    <t>7 Informes de Seguimiento al POA 2016 por cada Dpto., 1  Informe integrado por la Facultad</t>
  </si>
  <si>
    <t>Se tiene control de las acciones realizadas y no realizadas, planificadas y no planificadas.</t>
  </si>
  <si>
    <t>Visualizar las acciones del POA 2016 en un calendario.</t>
  </si>
  <si>
    <t>1 Calendario para cada Dpto. y 2 para el Decanato. 1 Calendario virtual subido a la página web de la Facultad.</t>
  </si>
  <si>
    <t>Unificadi el modelo bimodal de la UNAH en todas las sedes donde tenga presencia la carrera de Pedagogía y Ciencias de la Educación.</t>
  </si>
  <si>
    <t>1. Mediante una serie de encuentros vía online, consolidar (unificar) el proceso de reforma curricular con enfoque bimodal entre docentes de Ciudad Universitaria y de la UNAH/VS y del SED.</t>
  </si>
  <si>
    <t>Memoria de acuerdos sobre la unificación del modelo bimodal</t>
  </si>
  <si>
    <t>a.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</si>
  <si>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 xml:space="preserve">Informe de resultados presentado por el Dpto. de Pedagogía y CE sobre el grado de implementación del modelo educativo de la UNAH en la Facultad. </t>
  </si>
  <si>
    <t>Conocidas las fortalezas y debilidades de la implementación del modelo educativo de la UNAH en la Facultad para diseñar el Plan de Acción.</t>
  </si>
  <si>
    <t>2. En tres jornadas de medio tiempo, diseñar una lista de cotejo y aplicarla, longitudinalmente y al azar, en las distintas Escuela/Dptos. de la Facultad en CU para conocer el grado de implementación del modelo educativo de la UNAH en la Facultad. Seguidamente, procesar la información.</t>
  </si>
  <si>
    <t xml:space="preserve">3. Diseñar en 3 jornadas de trabajo un plan de acción que responda a los resultados
del diagnóstico realizado bajo la coordinación del Dpto. de Pedagogía y CE, sobre el grado de implementación del Modelo
Educativo de la UNAH, y cuando esté finalizado, presentarlo ante representantes del:
IPSD, la DIE, la SEDI, la SDP y la DEGT.
</t>
  </si>
  <si>
    <t xml:space="preserve">Reporte de los profesores formados </t>
  </si>
  <si>
    <t>Docentes formados en el uso educativo de las TIC lo que permite  ampliar las posibilidad de mayor oferta académica en línea.</t>
  </si>
  <si>
    <t>Subcomisiones de diseño curricular y coordinadores de posgrados.</t>
  </si>
  <si>
    <t>1.  Mediante un estudio diagnóstico implementado, realizar al menos 1 propuesta de nueva maestría que responda a las necesidades del país. Plan de trabajo anual. Descarga de personal  encargado del estudio y el diseño.</t>
  </si>
  <si>
    <t>1. Presentar el diagnóstico de eficiencia terminal de las carreras en la Facultad y su propuesta de mejora.</t>
  </si>
  <si>
    <t>Decana. Jefes de Dpto. Coordinadores de Carrera. Comité y subcomités de Seguimiento de Garantía de Calidad de la Facultad.</t>
  </si>
  <si>
    <t>Conocidos los indicadores  cuali y cuantitiativos de calidad de la Eficiencia Terminal de las Carreras de grado de la Facultad.</t>
  </si>
  <si>
    <t>1 Informe integrado de la Eficiencia Terminal en los grados de la Facultad.</t>
  </si>
  <si>
    <t>Mejorar la eficiencia terminal actual.</t>
  </si>
  <si>
    <t>Estudio</t>
  </si>
  <si>
    <t>1.Posicionar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</si>
  <si>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1. Iniciar el establecimiento de convenios, con referencia al
Benchmarking, con aquellas universidades extranjeras que representen beneficio en docencia e investigación para las maestrías existentes y proyectadas.
</t>
  </si>
  <si>
    <t>Se repite en la dimensión 10</t>
  </si>
  <si>
    <t>2.A través de la gestión administrativa, gestionar la adquisición del equipo y el espacio necesarios para el funcionamiento de los 7 Laboratorios de educación virtual de la Facultad.</t>
  </si>
  <si>
    <t>Autoridades de la Facultad y Asistente técnico estratégico y administradora de la Facultad.</t>
  </si>
  <si>
    <t>Entregado un POA 2017 de acuerdo a las expectativas institucionales.</t>
  </si>
  <si>
    <t>1 documento del POA 2017</t>
  </si>
  <si>
    <t>Una comunidad universitaria, nacional e internacional informada respecto al acontecer en la F HH AA.</t>
  </si>
  <si>
    <t>Páginas web oficiales con información noticiosa regularmente insertada, vídeos, uso de redes, revista y otras publicaciones en papel.</t>
  </si>
  <si>
    <t>Empleado el potencial de los correos institucionales.</t>
  </si>
  <si>
    <t>1 campaña publicitaria efectuada para el uso del correo institucional y sondeo de su impacto</t>
  </si>
  <si>
    <t>Mejorada la comunicación según orden de instancias académicas</t>
  </si>
  <si>
    <t>Canalizadas por el decanato las peticiones escritas (oficios) realizadas a las Escuela/Dptos. De la Facultad</t>
  </si>
  <si>
    <t>Recibidos los informes de seguimento al POA  2016 para su debida integración y remisión a la SEDI.</t>
  </si>
  <si>
    <t>8 Oficios e informes de Seguimiento al POA 2016</t>
  </si>
  <si>
    <t>Personal evaluado y respetuoso de los procesos para la mejora institucional</t>
  </si>
  <si>
    <t xml:space="preserve">2. Participar en las evaluaciones del personal docente y administrativo desarrollado por la SEDP y conocer la normativa al respecto. </t>
  </si>
  <si>
    <t>Oficios, documentos  y listado de reunionesque permiten el conocimiento de los procedimientos y argumentos por las cuales se efectúa la evaluación del desempeño del personal docente y administrativo.</t>
  </si>
  <si>
    <t>Oficios, documentos  y listado de reuniones que permiten el conocimiento de los procedimientos y argumentos por las cuales se efectúa la evaluación del desempeño del personal docente y administrativo.</t>
  </si>
  <si>
    <t>1 Formato de inscripción de la carga académica empleado por las autoridades de la Facultad</t>
  </si>
  <si>
    <t>Una asesoría académica regulada.</t>
  </si>
  <si>
    <t>Se cuenta con un presupuesto extra que permite realizar adecuadamente las funciones de docencia, investigación, vinculación y gestión académica programadas por cada Dpto. de la Facultad.</t>
  </si>
  <si>
    <t xml:space="preserve">Fondos resultado de los proyectos de Prestación de Servicios </t>
  </si>
  <si>
    <t>Equipo adecuado que permita la calidad de la educación y la acreditación internacional.</t>
  </si>
  <si>
    <t>Reportes de que los Laboratorios de Informática funcionan adecuadamente</t>
  </si>
  <si>
    <t>4 Reportes de que los Laboratorios de Informática funcionan adecuadamente 1 proyecto diseñado para sustitución del equipo y el mobiliario dañado</t>
  </si>
  <si>
    <t>Equipode software y hardware funcionando adecuadamente en los laboratorios de los
Dptos. de Pedagogía y C.E., Arquitectura,  Lenguas y CE, y Letras. Gestionado el equipo y mobiliario dañado y dotación de insumos necesarios.</t>
  </si>
  <si>
    <t>Carrera de música</t>
  </si>
  <si>
    <t>Dpto. de Artes</t>
  </si>
  <si>
    <t xml:space="preserve">1 Proyecto presentado por la ECCF </t>
  </si>
  <si>
    <t>1 proyecto presentado por el Dpto. de Artes</t>
  </si>
  <si>
    <t>Presentado el proyecto por el Dpto. de Arte para la obtención del equipo educativo necesario para mejorar la calidad de la Carrera de Música.</t>
  </si>
  <si>
    <t>Presentado el proyecto del Dpto. de Arquitectura  para ampliar la infraestructura necesaria en pro  de la mejora en su proceso educativo.</t>
  </si>
  <si>
    <t>1 Proyecto presentado por Dpto. de Arquitectura</t>
  </si>
  <si>
    <t>Presentado el proyecto del Dpto. de Arte para la obtención material necesarioque mejora las condiciones en las que ofrece su oferta musical.</t>
  </si>
  <si>
    <t>Presentado el proyecto del Dpto. de Arquitectura para la obtención del equipo educativo necesarioque mejora su proceso educativo.</t>
  </si>
  <si>
    <t xml:space="preserve">1 Proyecto presentado por el Dpto. de Arquitectura </t>
  </si>
  <si>
    <t>Presentado el proyecto de la Escuela de CCF  para la obtención del equipo educativo necesario.</t>
  </si>
  <si>
    <t>Presentado el proyecto de la Escuela de CCF  para mejorar la comunicación</t>
  </si>
  <si>
    <t>a. Las Unidades Académicas y Administrativas disponen y tienen  acceso a los servicios de la plataforma tecnológica y al programa de desarrollo tecnológico de la UNAH.</t>
  </si>
  <si>
    <t>b. La infraestructura de las sedes universitarias en termino de aulas, salones, talleres, laboratorios, oficinas u otros, son suficientes y adecuados para el logro de los objetivos institucionales.</t>
  </si>
  <si>
    <t>c. Los Departamentos Académicos y las carreras disponen del equipo didáctico necesario para facilitar el proceso del desarrollo educativo.</t>
  </si>
  <si>
    <t>1.Actualizar el proyecto de Capacidad Instalada de la Facultad con base en lo realizado por el Dpto. de Arquitectura.</t>
  </si>
  <si>
    <t>a. La unidad académica cuenta con un presupuesto que le permite realizar adecuadamente las funciones de docencia, investigación, vinculación y gestión académica programadas por la carrera.</t>
  </si>
  <si>
    <t>b. La institución cuenta con la normativa interna e institucional para garantizar la buena organización, el buen funcionamiento y el cumplimiento de las normas y procedimientos.</t>
  </si>
  <si>
    <t>3. Publicar la información noticiosa de la Facultad en los medios impresos, virtuales y vídeo-televisivos de la UNAH.</t>
  </si>
  <si>
    <t xml:space="preserve">1. Canalizar en el Decanato todas las solicitudes intra-extra universitarias que quieren conectar con las unidades académicas de la Facultad. </t>
  </si>
  <si>
    <t>Planificar el POA 2017 con antelación, de acuerdo a lo indicado institucionalmente.</t>
  </si>
  <si>
    <t>2. Presentar el proyecto de la Carrera de Música: .Compra equipos educativos y recreativos: Instrumentos de cuerda, frotada, de viento, de percusión, para los coros y bandas de la UNAH.</t>
  </si>
  <si>
    <t xml:space="preserve">1. Presentar el proyecto de la Escuela de Ciencias de la Cultura Física ante la FUNDA UNAH :
.Equipo de clases para el
desarrollo de las asignaturas de la carrera y talleres de la
ECCF.
</t>
  </si>
  <si>
    <t xml:space="preserve">5. Presentar los siguientes proyectos de arquitectura ante la FUNDA UNAH:
• Laboratorios de Computación (52
computadoras con el software requerido)
• Equipo de topografía
• Aulas taller equipadas y área de trabajo para
estudiantes
• Equipamiento de laboratorios, talleres y aulas
• Equipamiento de IT
Hardware
Software
Equipo audiovisual
</t>
  </si>
  <si>
    <t>Estudio defuncionamiento actual y el Manual de Procedimientos Administrativos y Académicos de la Facultad de Humanidades y Artes.</t>
  </si>
  <si>
    <t>1 Informe del funcionamiento actual y el Manual de Procedimientos Administrativos y Académicos de la Facultad de Humanidades y Artes, productos entregados por el Consultor.</t>
  </si>
  <si>
    <t>Mejora de la calidad y eficacia en los procesos administrativos y académicos de la Facultad.</t>
  </si>
  <si>
    <t xml:space="preserve">1 Informe de las necesidades de formación de personal docente presentado por las Escuela/Dptos. De la Facultad </t>
  </si>
  <si>
    <t>Potenciado el recurso humano con el que cuenta la Facultad y considerada la selección bajo los términos institucionales de mejora de la calidad.</t>
  </si>
  <si>
    <t>Es propuesta la forma de suplir las necesidades de profesionalización de los docentes de la Facultad.</t>
  </si>
  <si>
    <t>1 Plan de necesidades  de profesionalización propuesto a la decanatura para su remisión a las instancias correspondientes.</t>
  </si>
  <si>
    <t xml:space="preserve">7 Informes dela formación de recibida. Presentados por las Escuela/Dptos. De la Facultad </t>
  </si>
  <si>
    <t>Reconocida la labor docente y administrativa en un acto público de la Facultad.</t>
  </si>
  <si>
    <t>Conocida la formación continua que recibe el personal administrativo y docente de la Facultad.</t>
  </si>
  <si>
    <t>Número de reconocimientos otorgados</t>
  </si>
  <si>
    <t>Agilizados los procesos para reclasificaciones del personal docente y administrativo de la Facultad</t>
  </si>
  <si>
    <t>Número de gestiones realizadas para las reclasificaciones según Manual de Puestos y Salarios</t>
  </si>
  <si>
    <t>Gesitones de apoyo a la becaria Meza hasta la fecha de finalización del período concedido</t>
  </si>
  <si>
    <t>1 Proyecto de Salud Mental desarrollado en la Facultad</t>
  </si>
  <si>
    <t xml:space="preserve">1.Promover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</si>
  <si>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a. Fortalecimiento Institucional mediante el desarrollo Docente y Personal Administrativo responde a las necesidades académicas y a lo establecido en la normativa institucional</t>
  </si>
  <si>
    <t>1. Contratar un consultor especialista en organización administrativa institucional para realizar el estudio de funcionamiento actual y el Manual de Procedimientos Administrativos y Académicos de la Facultad de Humanidades y Artes.</t>
  </si>
  <si>
    <t xml:space="preserve">2. Identificar las necesidades de formación de personal docente según el rediseño del plan de estudios de las carreras existentes en la Facultad y la proyectadas (en diseño nueva oferta). Así también, considerando el nivel de formación que está requiriendo la UNAH para sus concursos. </t>
  </si>
  <si>
    <t xml:space="preserve">3.En media jornada, diseñar un Plan de Propuesta ante las necesidades  de profesionalización en cada Unidad Académica de la Facultad, basada en los informes de necesidades presentados por las 7 unidades académicas.
</t>
  </si>
  <si>
    <t>4. Informar cada final de período sobre los talleres o seminarios recibidos por los docentes y administrativos para monitorear su formación.</t>
  </si>
  <si>
    <t>5. Reconocer la labor de los docentes y administrativos  según criterios establecidos.</t>
  </si>
  <si>
    <t xml:space="preserve">8. Diseñar e implementar el proyecto para la mejora del clima de la Facultad desarrollado por expertos en salud mental y
 evidenciarlo en los medios de comunicación.
</t>
  </si>
  <si>
    <t>9. Diseñar e iniciar el proyecto de Incentivos Educativos (Implica incentivos a Docentes, Estudiantes y personal Administrativo).</t>
  </si>
  <si>
    <t>1 solicitud realizada y a la que se la ha dado seguimiento hasta su cumplimiento.</t>
  </si>
  <si>
    <t>Solicitado el Diplomado de las normas académicas y reglamentos de la UNAH hasta lograr una respuesta positiva.</t>
  </si>
  <si>
    <t>25% de cobertura del profesorado formado en Normas Académicas y Reglamentos de la UNAH</t>
  </si>
  <si>
    <t>1 vídeo didáctico subido a la página oficial de la Facultad</t>
  </si>
  <si>
    <t>Facilitado el proceso de capacitación para efectos de concurso del personal de la Facultad.</t>
  </si>
  <si>
    <t>Integradas las Sub-comisionesde Concurso y el Consejo Local de la Fac. Estandarizadas y unificados los formatos de valoración de los postulantes en base a ley que utilizan tanto las Su-comisiones como el Consejo Local.</t>
  </si>
  <si>
    <t xml:space="preserve">4. Resolver con eficacia los procesos de concursos a través de:
 Una mayor integracion entre las Sub-comisionesde Concurso y el Consejo Local de la Fac. Estandarización  y unificación de los formatos de valoración de los postulantes en base a ley que utilizan tanto las Sub-comisiones como el Consejo Local.
</t>
  </si>
  <si>
    <t>Formatos unificados y estandarizados para la valoración de postulantes en base a ley.</t>
  </si>
  <si>
    <t>Recibida la formación en los temas propuestos para los docentes de Arquitectura.</t>
  </si>
  <si>
    <t>a. Mejoramiento de la Calidad, la Pertinencia y la Equidad.</t>
  </si>
  <si>
    <t>Todos los Dptos. De la Facultad</t>
  </si>
  <si>
    <t>Coordina Dpto. de Arquitectura. Decanato.</t>
  </si>
  <si>
    <t>Mayor eficiencia alcanzada en las relaciones internacionales que ha de establecer la Facultad.</t>
  </si>
  <si>
    <t>1 Enlace de Relaciones Internacionales de la Facultad es nombrado. Presenta 1 Mapeo de actores institucionales para establecer convenios.</t>
  </si>
  <si>
    <t>Establecidos convenios según líneas y naturaleza de la Facultad.</t>
  </si>
  <si>
    <t>1 Informe sobre avaces en los trámites de establecimiento de convenios con instituciones nacionales, extranjeras, públicas y/o privadas que incidan en el desarrollo.</t>
  </si>
  <si>
    <t>1. Liderar y coordinar los esfuerzos institucionales de internacionalización de la educación superior, a fin de contribuir de manera eficaz al fortalecimiento y mejoramiento académico de la UNAH en el marco de la Reforma Universitaria.</t>
  </si>
  <si>
    <t>Realizados 3 encuentros al año para avanzar en la consolidación de la estructura organizativa de la Facultad.</t>
  </si>
  <si>
    <t>3 encuentros con productos de avance</t>
  </si>
  <si>
    <t>Listado de asistentes a los cursos o talleres ofrecidos presentado por los Jefes de Dpto. y Coordinadores de Carrera</t>
  </si>
  <si>
    <t>Mejorada la formación en las TIC de los docentes y administrativos</t>
  </si>
  <si>
    <t>Número de Cursos y /o talleres recibidos para el desarrollo de competencias en el uso de las TICs</t>
  </si>
  <si>
    <t>Información de acontecimientos académicos, artísticos y culturales de la Facultad ha sido difundida por los medios de comunicación oficiales de la UNAH</t>
  </si>
  <si>
    <t>Páginas oficiales de la Facultad y sus distintas Escuela//Dptos.muestran el acontecer más relevante de la Facultad</t>
  </si>
  <si>
    <t>1 Plan de Acción diseñado por el Equipo de Comunicadores de la Facultad</t>
  </si>
  <si>
    <t>Instalda y empleada la biblioteca especializada de investigación en humanidades y artes.</t>
  </si>
  <si>
    <t>Está en la dimensión 2</t>
  </si>
  <si>
    <t>Implementado el Plan de Trabajo del Equipo de Comunicadores de la Facultad considerando el uso de los espacios y recursos web de la UNAH</t>
  </si>
  <si>
    <t>a. Promover  la  capacitación continua de los miembros de la comunidad universitaria para  el desarrollo de las competencias de las TIC.</t>
  </si>
  <si>
    <t>b.Apoyar mediante el uso de los espacios y recursos web, las actividades propias de difusión y posicionamiento de la institución en todas las áreas del contexto nacional e internacional</t>
  </si>
  <si>
    <t>c. Promover la aplicación de nuevas tecnologías en las diferentes áreas del conocimiento con base en las necesidades institucionales y tendencias mundiales.</t>
  </si>
  <si>
    <t>d. Promover el uso adecuado, ético y solidario de las TIC para el desarrollo de la academia, la ciencia y la cultura.</t>
  </si>
  <si>
    <t>e. Disponer de recursos de información y aprendizaje en todos sus formatos para todas las áreas del conocimiento, actualizados y pertinentes.</t>
  </si>
  <si>
    <t xml:space="preserve">f. Promover el uso de estándares que permitan el intercambio  de información mediante las TICs con otras instituciones de manera rápida y eficiente. </t>
  </si>
  <si>
    <t>2. Mantener y fortalecer a la UNAH con una infraestructura de redes, telecomunicaciones, equipo ofimático y aplicaciones informáticas (hardware y software), como plataforma para todo el quehacer universitario.</t>
  </si>
  <si>
    <t>3. Consolidar el Gobierno Electrónico institucional a través de la sistematización, automatización de los procesos académicos y administrativos a través de las TIC en forma ágil y eficiente.</t>
  </si>
  <si>
    <t>a. Apoyar el desarrollo permanente, sostenibilidad y seguridad de la UNAHnet.</t>
  </si>
  <si>
    <t>b. Disponer de los sistemas de información y aplicaciones informáticas para el desarrollo institucional observando las normas y políticas institucionales y las leyes nacionales.</t>
  </si>
  <si>
    <t>c. Gestionar la administración electrónica a través de la automatización de los servicios académicos y administrativos.</t>
  </si>
  <si>
    <t>d. Disponer de informacion institucional en soporte electrónico o de manera digital, con el fin de mejorar todas las gestiones tanto administrativas como academicas.  (Repositorios - REFERENCIA)</t>
  </si>
  <si>
    <t>a. Modernizar los procesos institucionales incrementando su eficiencia y ejecución (Inteligencia de Negocios - REFERENCIA)</t>
  </si>
  <si>
    <t>b. Contar con un marco regulatorio que garantice un crecimiento estandarizado y un uso eficiente de los recursos de TI en la institución.</t>
  </si>
  <si>
    <t xml:space="preserve">6. Gestionar la promoción del recurso humano laborante
conforme a méritos profesionales con capacidad de
desempeño, siguiendo lo establecido en el Manual de
Puestos y Salarios el que previamente se habrá socializado con las autoridades de la Facultad.
</t>
  </si>
  <si>
    <t>Becaria apoyada hasta finalizar el tiempo concedido. (Marzo 2016 donde ella se reincorporará a laborar en la UNAH y se solicitará para ellos su pasaje de regreso.</t>
  </si>
  <si>
    <t xml:space="preserve">7. Apoyar la beca de maestría de la Lic. Meza en la
Universidad de Calabria y gestionar su pasaje de retorno.
</t>
  </si>
  <si>
    <t xml:space="preserve">La necesidad de educación y </t>
  </si>
  <si>
    <t xml:space="preserve">Oficios, partidas presupuestarias </t>
  </si>
  <si>
    <t>Alumnos de la Facultad</t>
  </si>
  <si>
    <t>Ampliada la partida presupuestaria para efectuar contratación de profesores por emergencia de acuerdo a la demanda proyectada.</t>
  </si>
  <si>
    <t>Partida presupuestaria ampliada</t>
  </si>
  <si>
    <t>10. Gestionar la ampliación de la partida presupuestaria en lo referente a la asignación de más unidades valorativas para la contratación  extraordinaria por emergencia de docentes por hora en base a la demanda estudiantil y a la readecuación de la carga académica para realizar las diferentes metas del POA 2016</t>
  </si>
  <si>
    <t>Jefes de Dpto. y Coordinadores de Carrera realizan proyección de acuerdo a los años anteriores. Decanato gestiona según esa proyección y demanda.</t>
  </si>
  <si>
    <t>2. Diseñar e implementar el proyecto de Monitoreo para apoyar la gestión de las maestrías con referencia al estudio coordinado por la M.Sc. Bendeck.</t>
  </si>
  <si>
    <t>7. Participar en los programas de movilidad  y en los congresos regionales e internacionales siguientes: Congreso Centroamericano de Filosofía, Congreso Internacional de Lenguas Extranjeras, Congreso Nacional de Arquitectura, Congreso Nacional de Pedagogía, Congreso Nacional de Música, V  Encuentro de  Profesionales de la Educacion Física en el Marco de la Celebracion de la semana de la Carrera.Dos viajes académicos internacionales y dos  viajes academicos nacionales para 40 estudiantes y 5 docentes cada uno (Aquitectura).Participacion de Estudiantes y profesores de la Carrera de Música en  5 Festivales internacionales de Alto nivel. 2 viajes internacionales de la Señora Decana.</t>
  </si>
  <si>
    <t>Espacios Deportivos y Artísticos Regionales de acceso para la comunidad universitaria.</t>
  </si>
  <si>
    <t>Listas de asistencia y productos de la Planificación, ensayos, selecciones de perfiles, producción artística, programación escrita y televisada de los JUDUCA 2016</t>
  </si>
  <si>
    <t>Planificación, ensayos, selecciones de perfiles, producción artística, programación escrita y televisada de los JUDUCA 2016</t>
  </si>
  <si>
    <t>4.Participación de la Escuela  Ciencias de la Cultura Fisca y Deportes en la organización y desarrollo e inauguración de los juegos Univesitarios Deportivos Centroameticanos (JUDUCA) en coordinacion con el Dpto. de Artes y la  VOAE</t>
  </si>
  <si>
    <t>Comunidad Universitaria</t>
  </si>
  <si>
    <t>Dptos. De Arte y Escuela de CCF, Decana, Admon. Del Decanato.</t>
  </si>
  <si>
    <t>Ampliar los lazos de amistad en la región a través del deporte y el arte.</t>
  </si>
  <si>
    <t>Fase inicial del proyecto de vinculación multidisciplinario "oficina de servicios de Arquitectura e Ingenieria"</t>
  </si>
  <si>
    <t>Incidir en grupos vulnerados a través del deporte y las relaciones interactivas.</t>
  </si>
  <si>
    <t>Informe de seguimiento al proyecto presentado por la ECCF</t>
  </si>
  <si>
    <t>Jóvenes vulnerados y vulnerables de distintas zonas de la capital</t>
  </si>
  <si>
    <t>1 Informe de seguimiento al proyecto presentado por la ECCF</t>
  </si>
  <si>
    <t>Demostrado el impacto que ejerce el proyecto Por una Cultura de Paz.</t>
  </si>
  <si>
    <t>Brindar servicios de Arquitectura e Ingeniería a la población hondureña</t>
  </si>
  <si>
    <t>Informe de seguimiento al proyecto presentado por la alianza entre estas dos carreras</t>
  </si>
  <si>
    <t>Comunidad hondureña</t>
  </si>
  <si>
    <t>Prestados los servicios de arquitectura e ingeniería a la comunidad hondureña</t>
  </si>
  <si>
    <t>En el marco de la Celebración de la Semana de la Carrera "Quinto encuentro de Profesionales de Educacion Fisica"</t>
  </si>
  <si>
    <t xml:space="preserve">Brindar actualización en el campo disciplinar a los profesionales del ámbito </t>
  </si>
  <si>
    <t>Informe de seguimiento del proyecto por parte de la ECCF</t>
  </si>
  <si>
    <t>Profesionales del ámbito de la Educación Física y los Deportes</t>
  </si>
  <si>
    <t>escuela de Ciencias de la Cultura Física</t>
  </si>
  <si>
    <t>Ofrecida una serie de seminarios y talleres, así como conferencias a los profesionales del ámbito de la educación física y los deportes.</t>
  </si>
  <si>
    <t>Proyecto de Vinculación de Pedagogía  con Organismos Gubernamentales, ONG, y sociedad Civil</t>
  </si>
  <si>
    <t>Brindar servicios de Política y gestión educativa y afines</t>
  </si>
  <si>
    <t>Informe de seguimiento del proyecto por parte del Dpto. de Pedagogía  y Ciencias de la Educación</t>
  </si>
  <si>
    <t>Dpto. de Pedagogía y Ciencias de la Educación</t>
  </si>
  <si>
    <t>Organismos Gubernamentales, ONGs y Sociedad Civil</t>
  </si>
  <si>
    <t>Informe de seguimiento del proyecto por parte del Dpto. de Pedagogía y C.E.</t>
  </si>
  <si>
    <t>Ofrecer asesoría en materia educativa a sectores de la sociedad hondureña que lo requieren</t>
  </si>
  <si>
    <t>Consejo de Investigación Científica de la Facultad y la UIC de la carrera de Arquitectura</t>
  </si>
  <si>
    <t>Sociedad hondureña en su ámbito urbano</t>
  </si>
  <si>
    <t>Informe de avances del proyecto Observatorio de la Vivienda, la construcción y la planificación</t>
  </si>
  <si>
    <t>1.e.7</t>
  </si>
  <si>
    <t>1 Informe de avances del proyecto Observatorio de la vivienda, la construcción y la planificación</t>
  </si>
  <si>
    <t>7. Iniciar con del Observatorio de la vivienda, la construcción y la planificación.</t>
  </si>
  <si>
    <t>Identificar, analizar y estudiar los problemas relacionados con la vivienda, la construcción y la planificación urbana.</t>
  </si>
  <si>
    <t>Impulsado el Observatorio de la vivienda, la construcción y la planificación</t>
  </si>
  <si>
    <t>Difundas las investigaciones que realiza la Facultad, tanto en medios de comunicación como en el Congreso de Investigación Cienfíca de la UNAH.</t>
  </si>
  <si>
    <t>Afiches del congreso, información noticiosa en la web de la Facultad, entrevistas por medios como la UTV, promción escrita de las publicaciones que hacen en la revista científica de la UNAH, entre otros.</t>
  </si>
  <si>
    <t>Es necesario destacar la labor que legitima la academia en las universidades, y en nuestro caso, en la Facultad.</t>
  </si>
  <si>
    <t>Público en general</t>
  </si>
  <si>
    <t>Equipo de Comunicadores de la Facultad y UGIC</t>
  </si>
  <si>
    <t>4.Mediante el trabajo en equipo, en reuniones periódicas establecidas por las subcomisiones de Autoevaluación y Diseño Curricular, finalizar el rediseño de todas las 7 carreras.E implementar la 1er etapa de administración del plan de estudios 2015 de la  Carrera de Arquitectura.</t>
  </si>
  <si>
    <t>2. Crear y mantener actualizado un archivo de los estudiantes certificados con excelencia académica en todas las Escuela/Dptos. de la Facultad.</t>
  </si>
  <si>
    <t xml:space="preserve">4. Diseñar el POA 2017 durante al menos  un mes y desarrollando 2 talleres con Jefes de Dpto. y Coordinadores de Carrera. </t>
  </si>
  <si>
    <t>Existen UGIC encargadas</t>
  </si>
  <si>
    <t>Hay un plan de acción</t>
  </si>
  <si>
    <t>Se tienen los medios tecnológicos  y respectivas competencias</t>
  </si>
  <si>
    <t>Está diseñado y aprobado el diplomado</t>
  </si>
  <si>
    <t>Existen capacitaciones ofrecidas en el ámbito</t>
  </si>
  <si>
    <t>Se ha realizado gestión con la SEDI</t>
  </si>
  <si>
    <t>Hay acuerdo institucional para que se cree la plaza</t>
  </si>
  <si>
    <t>Existe un encargado conocedor de los trámites de convenios</t>
  </si>
  <si>
    <t>Está listo el convenio</t>
  </si>
  <si>
    <t>Se tiene el mapeo</t>
  </si>
  <si>
    <t>Se ha invitado a los expertos y hay disposición en recibir los cursos y talleres</t>
  </si>
  <si>
    <t>Se acuerdan las formas de integración y proceder con los formatos</t>
  </si>
  <si>
    <t>Se cuenta con la tecnología o realiza la gestión con la instancia capacitada</t>
  </si>
  <si>
    <t>La VA ofrece el diplomado</t>
  </si>
  <si>
    <t>Se presentan muy buenos argumentos de necesidad</t>
  </si>
  <si>
    <t>Hay anuencia por parte de las autoridades- y fondos</t>
  </si>
  <si>
    <t>Se conoce variedad de incentivos y formas de gestionarlos</t>
  </si>
  <si>
    <t>Se contratan expertos con experiencia en este tipo de talleres</t>
  </si>
  <si>
    <t>Se cuenta con un Manual de Puestos y Salarios actualizado</t>
  </si>
  <si>
    <t>Se conocen los criterios</t>
  </si>
  <si>
    <t>Se tiene información fiable y completa</t>
  </si>
  <si>
    <t>Se tiene los informes de necesidades de las 7 áreas disciplinares de la Facultad</t>
  </si>
  <si>
    <t>Se presentan los informes</t>
  </si>
  <si>
    <t>Hay fondos para contratar a un consultor y éste llena las competencias esperadas</t>
  </si>
  <si>
    <t>Se cuenta con el tiempo necesario para desarrollar este plan</t>
  </si>
  <si>
    <t>Se gestiona la información debidamente</t>
  </si>
  <si>
    <t>Se tiene fondos para la campaña</t>
  </si>
  <si>
    <t>Se atiende la solicitud en todas las Escuela/Dptos. De la Facultad</t>
  </si>
  <si>
    <t>Los Jefes de Dpto. son puntuales</t>
  </si>
  <si>
    <t>Se conoce la fecha de evaluaciones</t>
  </si>
  <si>
    <t>Se tiene información sobre la determinación institucional al respecto</t>
  </si>
  <si>
    <t>Se conoce el proceder con la Venta de Servicios y se tienen competencias en el diseño de proyectos</t>
  </si>
  <si>
    <t>Se tienen competencias en el diseño de proyectos</t>
  </si>
  <si>
    <t>Se tienen el informe de capacidad instalada de la Facultad y los planes de mejora de las carreras autoevaluadas</t>
  </si>
  <si>
    <t>Se tienen competencias en el gestión de equipo</t>
  </si>
  <si>
    <t>El Dpto. de Arquitectura tiene asignados para esta labor</t>
  </si>
  <si>
    <t>Se tienen acceso al estudio en mención</t>
  </si>
  <si>
    <t>Se tiene fondos para este personal mínimo</t>
  </si>
  <si>
    <t>Se tienen los resultados del Benchmarking</t>
  </si>
  <si>
    <t>Se ha realizado el diangóstico</t>
  </si>
  <si>
    <t>Se ha consultado a los distintos departamentos</t>
  </si>
  <si>
    <t>Se tiene listo el convenio</t>
  </si>
  <si>
    <t>Se conocen los procedimientos y reglamentos para diseñar y aprobar las maestrías</t>
  </si>
  <si>
    <t>Se tienen el listado de los docentes formados y no formados hasta el momento</t>
  </si>
  <si>
    <t>Se tienen los resultados del diagnóstico</t>
  </si>
  <si>
    <t>Se conocen los indicadores para conocer el grado de  implementación del modelo</t>
  </si>
  <si>
    <t>Se cuenta con las citas y la tencología</t>
  </si>
  <si>
    <t xml:space="preserve">Se tiene el POA 2016 </t>
  </si>
  <si>
    <t xml:space="preserve">Los gestores construyen sus informes </t>
  </si>
  <si>
    <t>Se conocen las fechas de las evaluaciones</t>
  </si>
  <si>
    <t>Se conocen los indicadores de calidad en todos esos programas</t>
  </si>
  <si>
    <t>La Decana elige a los integrantes del Comité de la Facultad, y del mismo modo, las Jefes eligen a los suyos en cada Departamento</t>
  </si>
  <si>
    <t>Se ha realizado el diagnóstico de eficiencia terminal</t>
  </si>
  <si>
    <t>Se cosulta a todas las Escuela/Dptos. De la Facultad y se cuenta con el POA 2016</t>
  </si>
  <si>
    <t>Se tiene un programa conjunto y fondos para desarrollarlo</t>
  </si>
  <si>
    <t>Se planifica la forma de medición</t>
  </si>
  <si>
    <t>Se consulta a la DIRCOM</t>
  </si>
  <si>
    <t>Se cuenta con experto</t>
  </si>
  <si>
    <t>15. En media jornada de trabajo,  identificar y graficar los espacios pedagógicos en la malla curricular de todas las carreras ofertadas en la F HH AA que involucre el eje DD HH.</t>
  </si>
  <si>
    <t>Se cuenta con asesores en DD HH</t>
  </si>
  <si>
    <t>Se cuenta con información relativa</t>
  </si>
  <si>
    <t>Se tienen informes de relevancia y relativos</t>
  </si>
  <si>
    <t>Se tiene la síntesis de los resultados y propuestas</t>
  </si>
  <si>
    <t>Se conocen las líneas del Plan</t>
  </si>
  <si>
    <t>Se cuenta con un experto</t>
  </si>
  <si>
    <t>La Decana elige los integrantes</t>
  </si>
  <si>
    <t>Se cuenta con expertos</t>
  </si>
  <si>
    <t>Se gestiona el guion y la producción con las instancias capacitadas en la UNAH</t>
  </si>
  <si>
    <t xml:space="preserve">2. En media jornada de traBajo, identificar los escenarios prioritarios para ser atendidos en el siguiente año (2017) y establecer el programa anual con la participación de las 7 disciplinas de la Facultad. </t>
  </si>
  <si>
    <t>Se tiene información realativa a espacios necesitados y las líneas del Plan</t>
  </si>
  <si>
    <t>Conducirse según criterios establecidos bajo el modelo</t>
  </si>
  <si>
    <t>Se cuenta con la información a publicar</t>
  </si>
  <si>
    <t>Hay disposición económica y aceptación para participar en estos eventos</t>
  </si>
  <si>
    <t>Es obligatorio que cada miembro de la comunidad de la Facultad actualice sus datos en la secretaría de su Unidad</t>
  </si>
  <si>
    <t>Se tiene conocimiento de la bolsa de becas e insticuiones para establecer intercambios</t>
  </si>
  <si>
    <t>Se ha recibido el taller</t>
  </si>
  <si>
    <t>Se cuenta con la información oficial necesaria</t>
  </si>
  <si>
    <t>Se cuenta con el reglamento</t>
  </si>
  <si>
    <t>Se tiene formación en sistematización de la información</t>
  </si>
  <si>
    <t>Se cuenta con experto en modelo sistémico</t>
  </si>
  <si>
    <t>1. Crear un plan semillero de graduados talentosos a efecto de captar recurso humano  y éste que pueda tener acceso a los  estudios de posgrado (beca-préstamo, becas bajo convenios,  programas de becas internacionales, entre otros), siendo de este modo calificados para el relevo docente.</t>
  </si>
  <si>
    <t>Se identifican talentos</t>
  </si>
  <si>
    <t>Se diseña el estudio o se gestiona el apoyo con otras facultades para desarrollarlo</t>
  </si>
  <si>
    <t>Hay disposición por parte de los departamentos implicados</t>
  </si>
  <si>
    <t>Se han elegido las comunicaciones bajo términos académicos</t>
  </si>
  <si>
    <t>Se tiene información de respaldo</t>
  </si>
  <si>
    <t>Se tiene claro en qué destacan</t>
  </si>
  <si>
    <t>Se tiene convenios para movilidad</t>
  </si>
  <si>
    <t>Se tiene disposición económica</t>
  </si>
  <si>
    <t>Se conoce la información oficial al respecto</t>
  </si>
  <si>
    <t>Se tiene información oficial de como realizar las tutorías</t>
  </si>
  <si>
    <t>Se tiene conocimientos respecto a los Incentivos estudiantiles en la UNAH</t>
  </si>
  <si>
    <t>Se tienen competencias en diseño de proyectos y conoce respecto a las modalidades de incentivos educativos que la UNAH ofrece</t>
  </si>
  <si>
    <t>Se tiene claro qué tipo de información fundamental se requiere</t>
  </si>
  <si>
    <t>Se tienen las competencias necesarias para diseñar proyectos así como el conocimiento respecto a las modalidades de incentivos educativos</t>
  </si>
  <si>
    <t>Se cuenta con el informe del estudio</t>
  </si>
  <si>
    <t>Se solicita a las instancias capacitadas en guion y producción</t>
  </si>
  <si>
    <t>Haberse capacitado en redes para la gestión del conocimiento</t>
  </si>
  <si>
    <t>Contar con el experto</t>
  </si>
  <si>
    <t>Conocer las modalidad de educación no formal y continua</t>
  </si>
  <si>
    <t>Diseñado un buen estudio de mapeo</t>
  </si>
  <si>
    <t>Contar con la información oficial requerida</t>
  </si>
  <si>
    <t>Conocer cómo se mide el impacto de proyectos en la Facultad</t>
  </si>
  <si>
    <t>Aprobado el proyecto de vinculación</t>
  </si>
  <si>
    <t>Contar con el programa para desarrollar este proyecto</t>
  </si>
  <si>
    <t>Contar con los recursos necesarios</t>
  </si>
  <si>
    <t>Proyecto de vinculación de la Escuela ciencias de la Cultura Fïsica "Por una Cultura de Paz"</t>
  </si>
  <si>
    <t>Tener los recursos para sostenerlo</t>
  </si>
  <si>
    <t>Conocer sobre proyectos auto-sostenibles y medición de impacto</t>
  </si>
  <si>
    <t>Contar con el apoyo de la UGR y la UNAH</t>
  </si>
  <si>
    <t>Contar con un experto en modelo sistémico</t>
  </si>
  <si>
    <t>Conocimiento de las potencialidades de las humanidades y las artes en cotejo con las necesidades prioritarias del país</t>
  </si>
  <si>
    <t>Aprobado el proyecto- contar con los recursos necesarios</t>
  </si>
  <si>
    <t>Contar con el reglamento</t>
  </si>
  <si>
    <t>Contar con un experto</t>
  </si>
  <si>
    <t>Conocer las funciones del Consejo de Investigación</t>
  </si>
  <si>
    <t>Tener los medios tecnológicos y las competencias para dirigirse a los contactos</t>
  </si>
  <si>
    <t>Competencias para diseñar un programa (varios proyectos comunes)</t>
  </si>
  <si>
    <t>Contar con expertos</t>
  </si>
  <si>
    <t>Contar con las citas en la Biblioteca</t>
  </si>
  <si>
    <t>Contar con la información en mención</t>
  </si>
  <si>
    <t>Contar con el espacio, la tecnología y los expertos</t>
  </si>
  <si>
    <t>Contar con la disposición de trabajo de las UGIC</t>
  </si>
  <si>
    <t>Aprobado el diplomado</t>
  </si>
  <si>
    <t>Formados docentes en el campo y conocer los criterios de selección de clases</t>
  </si>
  <si>
    <t>Mantener comunicación con los CRAED</t>
  </si>
  <si>
    <t>Tener competencias en diseño de proyectos y conocer respecto a las distintas modalidades de incentivos educativos</t>
  </si>
  <si>
    <t>Conocer la normativa de Educación Superior para el diseño y aprobación de las licenciaturas o carreras cortas</t>
  </si>
  <si>
    <t>Contar con el apoyo de la enlace de Relaciones Internacionales de la Facultad</t>
  </si>
  <si>
    <t>Trababjar en equipo según cronogramas</t>
  </si>
  <si>
    <t>Tener asignadas horas para dedicarse a esta labor. Disposición de responsabilidad en el trabajo asignado.</t>
  </si>
  <si>
    <t>Redactar los perfiles</t>
  </si>
  <si>
    <t>Competencias en diseño de las distintas modalidades de educación no formal y continua.</t>
  </si>
  <si>
    <t>1.1.a.1</t>
  </si>
  <si>
    <t>1.1.a.7</t>
  </si>
  <si>
    <t>1.1.a.2</t>
  </si>
  <si>
    <t>1.1.a.3</t>
  </si>
  <si>
    <t>1.1.a.4</t>
  </si>
  <si>
    <t>1.1.a.5</t>
  </si>
  <si>
    <t>1.1.a.6</t>
  </si>
  <si>
    <t>1.1.a.8</t>
  </si>
  <si>
    <t>1.2.a.1</t>
  </si>
  <si>
    <t>1.2.a.2</t>
  </si>
  <si>
    <t>2.1.a.1</t>
  </si>
  <si>
    <t>2.2.a.2</t>
  </si>
  <si>
    <t>2.1.b.1</t>
  </si>
  <si>
    <t>2.1.b.3</t>
  </si>
  <si>
    <t>2.1.d.4</t>
  </si>
  <si>
    <t>2.1.d.3</t>
  </si>
  <si>
    <t>2.1.d.2</t>
  </si>
  <si>
    <t>2.1.d.1</t>
  </si>
  <si>
    <t>2.1.b.2</t>
  </si>
  <si>
    <t>2.1.e.1</t>
  </si>
  <si>
    <t>2.1.e.2</t>
  </si>
  <si>
    <t>2.1.e.3</t>
  </si>
  <si>
    <t>2.1.e.4</t>
  </si>
  <si>
    <t>2.1.e.5</t>
  </si>
  <si>
    <t>2.1.e.6</t>
  </si>
  <si>
    <t>3.1.1.1</t>
  </si>
  <si>
    <t>3.1.1.2</t>
  </si>
  <si>
    <t>3.2.3.1</t>
  </si>
  <si>
    <t>3.2.3.2</t>
  </si>
  <si>
    <t>3.2.5.1</t>
  </si>
  <si>
    <t>3.2.5.2</t>
  </si>
  <si>
    <t>3.2.5.3</t>
  </si>
  <si>
    <t>3.2.5.4</t>
  </si>
  <si>
    <t xml:space="preserve">pasajes </t>
  </si>
  <si>
    <t>Alimentacion</t>
  </si>
  <si>
    <t>camisetas</t>
  </si>
  <si>
    <t>Diplomas</t>
  </si>
  <si>
    <t>reconocimientos</t>
  </si>
  <si>
    <t>3.2.5.5</t>
  </si>
  <si>
    <t>3.2.6.1</t>
  </si>
  <si>
    <t>3.3.7.1</t>
  </si>
  <si>
    <t>3.3.7.2</t>
  </si>
  <si>
    <t>3.3.8.1</t>
  </si>
  <si>
    <t>3.3.9.1</t>
  </si>
  <si>
    <t>3.3.10.1</t>
  </si>
  <si>
    <t>3.3.11.1</t>
  </si>
  <si>
    <t>4.1.a.1</t>
  </si>
  <si>
    <t>4.1.a.2</t>
  </si>
  <si>
    <t>4.1.a.3</t>
  </si>
  <si>
    <t>5.1.a.1</t>
  </si>
  <si>
    <t>5.1.a.2</t>
  </si>
  <si>
    <t>5.1.a.3</t>
  </si>
  <si>
    <t>5.1.a.4</t>
  </si>
  <si>
    <t>5.1.a.5</t>
  </si>
  <si>
    <t>5.1.c.1</t>
  </si>
  <si>
    <t>Becas grupos artisticos</t>
  </si>
  <si>
    <t>5.1.c.2</t>
  </si>
  <si>
    <t>5.1.d.1</t>
  </si>
  <si>
    <t>5.1.d.2</t>
  </si>
  <si>
    <t>5.1.d.3</t>
  </si>
  <si>
    <t>5.1.d.4</t>
  </si>
  <si>
    <t>5.2.c.1</t>
  </si>
  <si>
    <t>5.2.c.2</t>
  </si>
  <si>
    <t>6.1.a.1</t>
  </si>
  <si>
    <t>6.1.a.2</t>
  </si>
  <si>
    <t>6.1.a.3</t>
  </si>
  <si>
    <t>6.1.a.4</t>
  </si>
  <si>
    <t>6.1.a.5</t>
  </si>
  <si>
    <t>6.1.a.6</t>
  </si>
  <si>
    <t>6.1.a.7</t>
  </si>
  <si>
    <t>6.1.a.8</t>
  </si>
  <si>
    <t>Pasajes al exterior</t>
  </si>
  <si>
    <t>6.1.a.9</t>
  </si>
  <si>
    <t>6.1.b.1</t>
  </si>
  <si>
    <t>Combustible para traslado Gasolina</t>
  </si>
  <si>
    <t>Combustible para traslado Diesel</t>
  </si>
  <si>
    <t>6.1.b.2</t>
  </si>
  <si>
    <t>7.1.1.1</t>
  </si>
  <si>
    <t>7.2.2.1</t>
  </si>
  <si>
    <t>7.2.2.2</t>
  </si>
  <si>
    <t>7.2.2.3</t>
  </si>
  <si>
    <t>7.2.2.4</t>
  </si>
  <si>
    <t>7.2.2.5</t>
  </si>
  <si>
    <t>7.2.2.6</t>
  </si>
  <si>
    <t>7.2.2.7</t>
  </si>
  <si>
    <t>7.2.2.8</t>
  </si>
  <si>
    <t>7.2.2.9</t>
  </si>
  <si>
    <t>7.2.2.10</t>
  </si>
  <si>
    <t>Agua y boquitas para panelistas e invitados especiales</t>
  </si>
  <si>
    <t>7.2.2.11</t>
  </si>
  <si>
    <t>7.2.2.12</t>
  </si>
  <si>
    <t>7.2.2.13</t>
  </si>
  <si>
    <t>7.2.2.14</t>
  </si>
  <si>
    <t>7.2.2.15</t>
  </si>
  <si>
    <t>7.2.2.16</t>
  </si>
  <si>
    <t>7.2.2.17</t>
  </si>
  <si>
    <t>7.2.2.18</t>
  </si>
  <si>
    <t>7.2.2.19</t>
  </si>
  <si>
    <t>7.2.2.20</t>
  </si>
  <si>
    <t>7.3.3.1</t>
  </si>
  <si>
    <t>Alquileres</t>
  </si>
  <si>
    <t>agua y comida</t>
  </si>
  <si>
    <t>afiches</t>
  </si>
  <si>
    <t>7.3.3.2</t>
  </si>
  <si>
    <t>Estipendios</t>
  </si>
  <si>
    <t>Estipendios (dias)</t>
  </si>
  <si>
    <t>Afiches</t>
  </si>
  <si>
    <t>Banners</t>
  </si>
  <si>
    <t>Ceremonial y protocolo</t>
  </si>
  <si>
    <t>Alimentos y agua</t>
  </si>
  <si>
    <t>7.3.3.3</t>
  </si>
  <si>
    <t>banners</t>
  </si>
  <si>
    <t>alimentos</t>
  </si>
  <si>
    <t>alquileres</t>
  </si>
  <si>
    <t>7.4.4.1</t>
  </si>
  <si>
    <t>7.4.4.2</t>
  </si>
  <si>
    <t>pasajes</t>
  </si>
  <si>
    <t>8.1.a.1</t>
  </si>
  <si>
    <t>8.2.a.1</t>
  </si>
  <si>
    <t>8.2.a.2</t>
  </si>
  <si>
    <t>8.2.a.3</t>
  </si>
  <si>
    <t>8.2.a.4</t>
  </si>
  <si>
    <t>8.2.a.5</t>
  </si>
  <si>
    <t>9.1.a.1</t>
  </si>
  <si>
    <t>9.1.a.2</t>
  </si>
  <si>
    <t>9.1.a.3</t>
  </si>
  <si>
    <t>9.1.a.4</t>
  </si>
  <si>
    <t>10.1.A.1</t>
  </si>
  <si>
    <t>10.1.A.2</t>
  </si>
  <si>
    <t>10.1.B.1</t>
  </si>
  <si>
    <t>10.1.C.1</t>
  </si>
  <si>
    <t>10.1.F.1</t>
  </si>
  <si>
    <t>10.1.G.1</t>
  </si>
  <si>
    <t>11.1.a.1</t>
  </si>
  <si>
    <t>11.1.a.2</t>
  </si>
  <si>
    <t>11.1.b.1</t>
  </si>
  <si>
    <t>11.1.b.2</t>
  </si>
  <si>
    <t>13.1.a.1</t>
  </si>
  <si>
    <t>13.1.a.2</t>
  </si>
  <si>
    <t>13.1.a.3</t>
  </si>
  <si>
    <t>13.1.a.4</t>
  </si>
  <si>
    <t>13.1.a.5</t>
  </si>
  <si>
    <t>14.1.a.1</t>
  </si>
  <si>
    <t>14.1.a.4</t>
  </si>
  <si>
    <t>14.1.a.3</t>
  </si>
  <si>
    <t>14.1.a.2</t>
  </si>
  <si>
    <t>Estructuras metalicas</t>
  </si>
  <si>
    <t>Materiales de construccion (para los laboratorios)</t>
  </si>
  <si>
    <t>11.1.b.3</t>
  </si>
  <si>
    <t>planta telefonica</t>
  </si>
  <si>
    <t>11.1.b.4</t>
  </si>
  <si>
    <t>madera</t>
  </si>
  <si>
    <t>productos metalicos</t>
  </si>
  <si>
    <t>tabla yeso</t>
  </si>
  <si>
    <t>espuma y esponja selladora</t>
  </si>
  <si>
    <t>puerta de vidrio</t>
  </si>
  <si>
    <t>aire acondicionado</t>
  </si>
  <si>
    <t>11.1.b.5</t>
  </si>
  <si>
    <t>11.1.c.1</t>
  </si>
  <si>
    <t>compra material Deportivo</t>
  </si>
  <si>
    <t>11.1.c.2</t>
  </si>
  <si>
    <t>Instrumentos musicales</t>
  </si>
  <si>
    <t>11.1.c.3</t>
  </si>
  <si>
    <t>Taclados</t>
  </si>
  <si>
    <t>Mouse</t>
  </si>
  <si>
    <t>11.2.a.1</t>
  </si>
  <si>
    <t>11.2.a.2</t>
  </si>
  <si>
    <t>11.2.a.3</t>
  </si>
  <si>
    <t>11.2.a.4</t>
  </si>
  <si>
    <t>11.2.b.1</t>
  </si>
  <si>
    <t>11.2.b.2</t>
  </si>
  <si>
    <t>volantes</t>
  </si>
  <si>
    <t>11.2.b.3</t>
  </si>
  <si>
    <t>11.2.b.4</t>
  </si>
  <si>
    <t>12.1.a.1</t>
  </si>
  <si>
    <t>12.1.a.2</t>
  </si>
  <si>
    <t>12.1.a.3</t>
  </si>
  <si>
    <t>12.1.a.4</t>
  </si>
  <si>
    <t>12.1.a.5</t>
  </si>
  <si>
    <t>diplomas</t>
  </si>
  <si>
    <t>enmarcados</t>
  </si>
  <si>
    <t>impresión de invitaciones</t>
  </si>
  <si>
    <t>12.1.a.6</t>
  </si>
  <si>
    <t>12.1.a.7</t>
  </si>
  <si>
    <t>Beca</t>
  </si>
  <si>
    <t xml:space="preserve">pasaje aereo </t>
  </si>
  <si>
    <t>12.1.a.8</t>
  </si>
  <si>
    <t>12.1.a.9</t>
  </si>
  <si>
    <t>12.1.a.10</t>
  </si>
  <si>
    <t>15.1.b.1</t>
  </si>
  <si>
    <t>17.1.a.1</t>
  </si>
  <si>
    <t>17.1.a.2</t>
  </si>
  <si>
    <t>17.1.b.1</t>
  </si>
  <si>
    <t>17.1.b.2</t>
  </si>
  <si>
    <t>17.1.d.1</t>
  </si>
  <si>
    <t>10.1.G.2</t>
  </si>
  <si>
    <t>Profesores Distancia</t>
  </si>
  <si>
    <t>2. Cursar el diplomado de las Normas Académicas y Reglamentos de la UNAH, según porcentaje meta del 25% de cobertura.</t>
  </si>
  <si>
    <t>3. Dar a conocer las investigaciones realizadas por la Facultad. Para el caso, el Dpto. Letras:  1. Licda. Hilcia Hernández:  Investigación y Vinculación: América Central en la mirada extranjera.  "Exploradores  y viajeros"  entre 1845 y 1898.  (Proyecto de Investigación) Sub-cordinación de Grupo de Investigación Filológica adscrito a la Dirección de Investigación Científica UNAH, según Oficio No. 663-DICU. 2. Licda. Julio Ventura: Proyecto de Investigación. Literatura de Viajeros en Honduras Investigación. Jefe de la Unidad de la Investigación Científica. Coordinador del Área de Lingüística. adscrito a la Dirección de Investigación Científica UNAH, según Oficio No. 663-DICU. a partir de septiembre de 2014.   3. Miguel Barahona  Investigación y Vinculación: América Central en la mirada extranjera.  Exploradores  y viajeros  entre 1845 y 1898.  (Proyecto de Investigación No.02-2014  de la Segunda  Convocatoria DICU, según Oficio No. 663-DICU, a partir de septiembre de 2014. 4. Wendy Cálix  Investigación y Vinculación: América Central en la mirada extranjera.  Exploradores   y viajeros  entre 1845 y 1898.  (Proyecto de Investigación No.02-2014  de la Segunda Convocatoria DICU, a partir de septiembre de 2014.</t>
  </si>
  <si>
    <t>3. Presentar el proyecto de la Escuela de Ciencias de la Cultura Física ante la FUNDA UNAH: Adquisición los equipos de comunicación interna y externa (telefonía) en base a las exigencias de desarrollo académico de la UNAH.</t>
  </si>
  <si>
    <t>4. Presentar los proyectos de la Carrera de Música ante la FUNDA UNAH : • Adquisición de materiales para insonorizar
• Compra e instalación de un equipo central de Aire Acondicionado</t>
  </si>
  <si>
    <t xml:space="preserve">3.Gestionar mantenimiento de los laboratorios de Informática de los Dptos. de Pedagogía y C.E., Arquitectura,  Lenguas y CE, y Letras, diseñar y presentar el proyecto siguiente ante la FUNDA-UNAH: . Sustitución del equipo y mobiliario dañado y dotación de los
insumos necesarios.
</t>
  </si>
  <si>
    <t xml:space="preserve">2. Realizar una campaña de concientización entre toda la Facultad sobre el uso del correo institucional.
</t>
  </si>
  <si>
    <t xml:space="preserve">5. Formar al personal docente  en los temas siguientes: • Liderazgo en educación superior en el campo del conocimiento • Sistematización de equivalencias, reconocimientos y homologación • Coordinación con Ministerio de educación de perfiles de egreso del nivel medio
</t>
  </si>
  <si>
    <t xml:space="preserve">4. Iniciar el establecimiento de convenios, con referencia al Benchmarking, con aquellas universidades extranjeras que representen beneficio en docencia e investigación para las maestrías existentes y proyectadas.
</t>
  </si>
  <si>
    <t>1. Trabajar en la consolidación de la estructura organizativa de la Facultad en apego del Acuerdo de la Junta de Dirección Universitaria y las denominaciones de las nuevas dimensiones institucionales, de este modo: Arte (Creación de los Dptos. De Artes Visuales, Teatro y Danza). Arquitectura (Creación de los Dpto. de Diseño y Composición,  de Sociedad, Cultura y Patrimonio, Urbanismo Paisaje y Territorio, Edificación Tecnología y Administración,Comunicación y Representación), Ciencias de la Cultura Física: (Deptos. de Deporte, Recreación, Actividad Física), Filosofía  (Lenguas y Culturas Extranjeras: Depto. de Filología Inglesa, de Filología Francesa, Depto. de otras Lenguas); Letras (Pedagogía y CE: Departamentos de Andragogía, Gestión y Ambientación Educativa, Orientación Educativa); Decanato (Creación de la plaza de Enlace de Relaciones Internacionales)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</si>
</sst>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quot;L.&quot;\ * #,##0_ ;_ &quot;L.&quot;\ * \-#,##0_ ;_ &quot;L.&quot;\ * &quot;-&quot;??_ ;_ @_ "/>
  </numFmts>
  <fonts count="82"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b/>
      <sz val="12"/>
      <color theme="1"/>
      <name val="Calibri"/>
      <family val="2"/>
    </font>
    <font>
      <b/>
      <sz val="9"/>
      <color indexed="56"/>
      <name val="Calibri"/>
      <family val="2"/>
    </font>
    <font>
      <sz val="9"/>
      <color theme="1"/>
      <name val="Calibri"/>
      <family val="2"/>
      <scheme val="minor"/>
    </font>
    <font>
      <sz val="12"/>
      <color indexed="8"/>
      <name val="Arial"/>
      <family val="2"/>
    </font>
    <font>
      <sz val="20"/>
      <color rgb="FFFF0000"/>
      <name val="Calibri"/>
      <family val="2"/>
    </font>
    <font>
      <sz val="10"/>
      <name val="Calibri"/>
      <family val="2"/>
    </font>
    <font>
      <sz val="10"/>
      <color theme="1"/>
      <name val="Calibri"/>
      <family val="2"/>
      <scheme val="minor"/>
    </font>
    <font>
      <b/>
      <sz val="10"/>
      <name val="Calibri"/>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4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9" fillId="11" borderId="26" xfId="0" applyFont="1" applyFill="1" applyBorder="1" applyAlignment="1">
      <alignment horizontal="center" vertical="center"/>
    </xf>
    <xf numFmtId="0" fontId="49" fillId="11" borderId="26" xfId="0" applyFont="1" applyFill="1" applyBorder="1" applyAlignment="1">
      <alignment vertical="center"/>
    </xf>
    <xf numFmtId="172" fontId="49" fillId="11" borderId="26" xfId="18" applyNumberFormat="1" applyFont="1" applyFill="1" applyBorder="1" applyAlignment="1">
      <alignment horizontal="center" vertical="center"/>
    </xf>
    <xf numFmtId="0" fontId="48"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8" applyNumberFormat="1" applyFont="1" applyFill="1" applyBorder="1" applyAlignment="1">
      <alignment horizontal="center" vertical="center"/>
    </xf>
    <xf numFmtId="0" fontId="49" fillId="13" borderId="41" xfId="0" applyFont="1" applyFill="1" applyBorder="1" applyAlignment="1">
      <alignment horizontal="center" vertical="center"/>
    </xf>
    <xf numFmtId="43" fontId="49" fillId="13"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6" fillId="0" borderId="0" xfId="18" applyNumberFormat="1" applyFont="1" applyAlignment="1">
      <alignment vertical="center"/>
    </xf>
    <xf numFmtId="0" fontId="52"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3" fillId="0" borderId="0" xfId="0" applyNumberFormat="1" applyFont="1" applyFill="1" applyAlignment="1">
      <alignment horizontal="left" vertical="center"/>
    </xf>
    <xf numFmtId="43" fontId="49"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8"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8" fillId="11" borderId="0" xfId="0" applyFont="1" applyFill="1" applyAlignment="1">
      <alignment vertical="center"/>
    </xf>
    <xf numFmtId="0" fontId="54"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4"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5" fillId="0" borderId="0" xfId="0" applyFont="1" applyAlignment="1">
      <alignment horizontal="center" vertical="center"/>
    </xf>
    <xf numFmtId="43" fontId="55" fillId="0" borderId="0" xfId="18" applyFont="1" applyAlignment="1">
      <alignment vertical="center"/>
    </xf>
    <xf numFmtId="172" fontId="55" fillId="0" borderId="0" xfId="18" applyNumberFormat="1" applyFont="1" applyAlignment="1">
      <alignment vertical="center"/>
    </xf>
    <xf numFmtId="172" fontId="55"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2"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1"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7" fillId="0" borderId="0" xfId="0" applyFont="1"/>
    <xf numFmtId="0" fontId="21" fillId="0" borderId="0" xfId="0" applyFont="1"/>
    <xf numFmtId="0" fontId="58" fillId="0" borderId="0" xfId="19" applyFont="1" applyAlignment="1">
      <alignment vertical="top"/>
    </xf>
    <xf numFmtId="0" fontId="58" fillId="0" borderId="0" xfId="0" applyFont="1"/>
    <xf numFmtId="0" fontId="58" fillId="0" borderId="0" xfId="19" applyFont="1"/>
    <xf numFmtId="0" fontId="26" fillId="0" borderId="0" xfId="19" applyFont="1" applyAlignment="1">
      <alignment vertical="top"/>
    </xf>
    <xf numFmtId="0" fontId="59" fillId="0" borderId="0" xfId="19" applyFont="1" applyAlignment="1">
      <alignment wrapText="1"/>
    </xf>
    <xf numFmtId="0" fontId="22" fillId="14" borderId="15" xfId="0" applyFont="1" applyFill="1" applyBorder="1" applyAlignment="1">
      <alignment horizontal="center" vertical="center"/>
    </xf>
    <xf numFmtId="0" fontId="49"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9" fillId="13" borderId="7" xfId="18" applyFont="1" applyFill="1" applyBorder="1" applyAlignment="1">
      <alignment horizontal="center" vertical="center" wrapText="1"/>
    </xf>
    <xf numFmtId="0" fontId="54" fillId="13" borderId="3" xfId="0" applyFont="1" applyFill="1" applyBorder="1" applyAlignment="1">
      <alignment horizontal="center" vertical="center" wrapText="1"/>
    </xf>
    <xf numFmtId="0" fontId="62" fillId="0" borderId="0" xfId="0" applyFont="1" applyFill="1" applyBorder="1" applyAlignment="1">
      <alignment vertical="center"/>
    </xf>
    <xf numFmtId="44" fontId="62" fillId="0" borderId="0" xfId="0" applyNumberFormat="1" applyFont="1" applyFill="1" applyBorder="1" applyAlignment="1">
      <alignment vertical="center"/>
    </xf>
    <xf numFmtId="0" fontId="56" fillId="0" borderId="26" xfId="19" applyFont="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4" fillId="0" borderId="26" xfId="0" applyFont="1" applyBorder="1" applyAlignment="1">
      <alignment vertical="center" wrapText="1"/>
    </xf>
    <xf numFmtId="0" fontId="52" fillId="11" borderId="0" xfId="10" applyNumberFormat="1" applyFont="1" applyFill="1" applyAlignment="1">
      <alignment horizontal="center" vertical="center"/>
    </xf>
    <xf numFmtId="0" fontId="68"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8"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2" fillId="17" borderId="6" xfId="0" applyFont="1" applyFill="1" applyBorder="1" applyAlignment="1">
      <alignment vertical="center"/>
    </xf>
    <xf numFmtId="172" fontId="42" fillId="0" borderId="0" xfId="18" applyNumberFormat="1" applyFont="1" applyAlignment="1">
      <alignment vertical="center"/>
    </xf>
    <xf numFmtId="0" fontId="0" fillId="0" borderId="51" xfId="0" applyFont="1" applyBorder="1" applyAlignment="1">
      <alignment horizontal="left" vertical="center"/>
    </xf>
    <xf numFmtId="0" fontId="0" fillId="0" borderId="31" xfId="0" applyFont="1" applyBorder="1" applyAlignment="1">
      <alignment horizontal="lef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0" fontId="70" fillId="0" borderId="53" xfId="0" applyFont="1" applyBorder="1" applyAlignment="1">
      <alignment horizontal="left" vertical="center"/>
    </xf>
    <xf numFmtId="0" fontId="72"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4"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5" fillId="3" borderId="0" xfId="10" applyNumberFormat="1" applyFont="1" applyFill="1" applyAlignment="1">
      <alignment vertical="center"/>
    </xf>
    <xf numFmtId="43" fontId="0" fillId="3" borderId="0" xfId="0" applyNumberFormat="1" applyFill="1" applyAlignment="1">
      <alignment vertical="center"/>
    </xf>
    <xf numFmtId="43" fontId="45"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8" fillId="11" borderId="26" xfId="0" applyFont="1" applyFill="1" applyBorder="1" applyAlignment="1">
      <alignment horizontal="center" vertical="center"/>
    </xf>
    <xf numFmtId="0" fontId="0" fillId="0" borderId="26" xfId="0" applyBorder="1" applyAlignment="1">
      <alignment horizontal="center" vertical="center"/>
    </xf>
    <xf numFmtId="0" fontId="49" fillId="11" borderId="26" xfId="0" applyFont="1" applyFill="1" applyBorder="1" applyAlignment="1">
      <alignment horizontal="center" vertical="center"/>
    </xf>
    <xf numFmtId="0" fontId="48" fillId="11" borderId="27" xfId="0" applyFont="1" applyFill="1" applyBorder="1" applyAlignment="1">
      <alignment horizontal="center" vertical="center"/>
    </xf>
    <xf numFmtId="0" fontId="50"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0" fontId="0" fillId="0" borderId="14" xfId="0" applyBorder="1" applyAlignment="1">
      <alignment vertical="center"/>
    </xf>
    <xf numFmtId="0" fontId="0" fillId="0" borderId="17" xfId="0" applyBorder="1" applyAlignment="1">
      <alignment vertical="center"/>
    </xf>
    <xf numFmtId="0" fontId="0" fillId="0" borderId="22" xfId="0" applyBorder="1" applyAlignment="1">
      <alignment vertical="center"/>
    </xf>
    <xf numFmtId="0" fontId="0" fillId="0" borderId="38" xfId="0" applyBorder="1" applyAlignment="1">
      <alignment vertical="center"/>
    </xf>
    <xf numFmtId="0" fontId="0" fillId="0" borderId="55" xfId="0"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4"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27" fillId="0" borderId="28" xfId="19" applyFont="1" applyBorder="1" applyAlignment="1">
      <alignment horizontal="center" vertical="center" wrapText="1"/>
    </xf>
    <xf numFmtId="0" fontId="29" fillId="0" borderId="44" xfId="16" applyFont="1" applyBorder="1" applyAlignment="1">
      <alignment horizontal="center" vertical="center" wrapText="1"/>
    </xf>
    <xf numFmtId="0" fontId="0" fillId="0" borderId="0" xfId="0" applyAlignment="1">
      <alignment vertical="center" wrapText="1"/>
    </xf>
    <xf numFmtId="0" fontId="29" fillId="0" borderId="26"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6" xfId="19" applyFont="1" applyBorder="1" applyAlignment="1">
      <alignment horizontal="center" vertical="center" wrapText="1"/>
    </xf>
    <xf numFmtId="0" fontId="40" fillId="0" borderId="26" xfId="0" applyFont="1" applyBorder="1" applyAlignment="1">
      <alignment horizontal="center" vertical="center" wrapText="1"/>
    </xf>
    <xf numFmtId="0" fontId="29" fillId="0" borderId="30" xfId="16" applyFont="1" applyBorder="1" applyAlignment="1">
      <alignment horizontal="center" vertical="center" wrapText="1"/>
    </xf>
    <xf numFmtId="0" fontId="29" fillId="0" borderId="26" xfId="16" applyFont="1" applyBorder="1" applyAlignment="1">
      <alignment horizontal="center" vertical="center" wrapText="1"/>
    </xf>
    <xf numFmtId="0" fontId="8" fillId="0" borderId="0" xfId="19" applyAlignment="1">
      <alignment horizontal="center" vertical="top"/>
    </xf>
    <xf numFmtId="0" fontId="32" fillId="0" borderId="26" xfId="0" applyFont="1" applyFill="1" applyBorder="1" applyAlignment="1">
      <alignment horizontal="center" vertical="top" wrapText="1"/>
    </xf>
    <xf numFmtId="0" fontId="32" fillId="0" borderId="28" xfId="0" applyFont="1" applyFill="1" applyBorder="1" applyAlignment="1">
      <alignment horizontal="center" vertical="center" wrapText="1"/>
    </xf>
    <xf numFmtId="0" fontId="75" fillId="0" borderId="30" xfId="19" applyFont="1" applyBorder="1" applyAlignment="1">
      <alignment horizontal="center" vertical="center" wrapText="1"/>
    </xf>
    <xf numFmtId="0" fontId="76" fillId="0" borderId="26" xfId="0" applyFont="1" applyBorder="1" applyAlignment="1">
      <alignment horizontal="center" vertical="center" wrapText="1"/>
    </xf>
    <xf numFmtId="0" fontId="56" fillId="2" borderId="26" xfId="19" applyFont="1" applyFill="1" applyBorder="1" applyAlignment="1">
      <alignment horizontal="center" vertical="center" wrapText="1"/>
    </xf>
    <xf numFmtId="0" fontId="35" fillId="2"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0" fillId="3" borderId="0" xfId="0" applyFill="1" applyAlignment="1">
      <alignment vertical="center" wrapText="1"/>
    </xf>
    <xf numFmtId="9" fontId="33" fillId="2" borderId="26" xfId="16" applyNumberFormat="1" applyFont="1" applyFill="1" applyBorder="1" applyAlignment="1">
      <alignment horizontal="center" vertical="center" wrapText="1"/>
    </xf>
    <xf numFmtId="4" fontId="33" fillId="2" borderId="26" xfId="16" applyNumberFormat="1" applyFont="1" applyFill="1" applyBorder="1" applyAlignment="1">
      <alignment horizontal="center" vertical="center" wrapText="1"/>
    </xf>
    <xf numFmtId="43" fontId="33" fillId="2" borderId="26" xfId="16" applyNumberFormat="1" applyFont="1" applyFill="1" applyBorder="1" applyAlignment="1">
      <alignment horizontal="center" vertical="center" wrapText="1"/>
    </xf>
    <xf numFmtId="9" fontId="33" fillId="2" borderId="26" xfId="16" applyNumberFormat="1" applyFont="1" applyFill="1" applyBorder="1" applyAlignment="1">
      <alignment horizontal="left" vertical="center" wrapText="1"/>
    </xf>
    <xf numFmtId="0" fontId="33" fillId="0" borderId="30" xfId="16" applyFont="1" applyBorder="1" applyAlignment="1">
      <alignment horizontal="center" vertical="center" wrapText="1"/>
    </xf>
    <xf numFmtId="3" fontId="33" fillId="0" borderId="30" xfId="16" applyNumberFormat="1" applyFont="1" applyBorder="1" applyAlignment="1">
      <alignment horizontal="center" vertical="center" wrapText="1"/>
    </xf>
    <xf numFmtId="43" fontId="33" fillId="0" borderId="30" xfId="16" applyNumberFormat="1" applyFont="1" applyBorder="1" applyAlignment="1">
      <alignment horizontal="center" vertical="center" wrapText="1"/>
    </xf>
    <xf numFmtId="0" fontId="29" fillId="21" borderId="28" xfId="0" applyFont="1" applyFill="1" applyBorder="1" applyAlignment="1" applyProtection="1">
      <alignment horizontal="center" vertical="center" wrapText="1"/>
      <protection locked="0"/>
    </xf>
    <xf numFmtId="0" fontId="64" fillId="21" borderId="28" xfId="0" applyFont="1" applyFill="1" applyBorder="1" applyAlignment="1" applyProtection="1">
      <alignment horizontal="center" vertical="center" wrapText="1"/>
      <protection locked="0"/>
    </xf>
    <xf numFmtId="0" fontId="28" fillId="21" borderId="30" xfId="0" applyFont="1" applyFill="1" applyBorder="1" applyAlignment="1" applyProtection="1">
      <alignment horizontal="center" vertical="center" wrapText="1"/>
      <protection locked="0"/>
    </xf>
    <xf numFmtId="0" fontId="28" fillId="21" borderId="28" xfId="0" applyFont="1" applyFill="1" applyBorder="1" applyAlignment="1" applyProtection="1">
      <alignment horizontal="center" vertical="center" wrapText="1"/>
      <protection locked="0"/>
    </xf>
    <xf numFmtId="0" fontId="0" fillId="3" borderId="0" xfId="0" applyFill="1" applyAlignment="1">
      <alignment horizontal="center" vertical="center" wrapText="1"/>
    </xf>
    <xf numFmtId="0" fontId="29" fillId="0" borderId="42" xfId="19" applyFont="1" applyBorder="1" applyAlignment="1">
      <alignment horizontal="center" vertical="center" wrapText="1"/>
    </xf>
    <xf numFmtId="0" fontId="75" fillId="0" borderId="13" xfId="19" applyFont="1" applyBorder="1" applyAlignment="1">
      <alignment horizontal="center" vertical="center" wrapText="1"/>
    </xf>
    <xf numFmtId="0" fontId="32" fillId="0" borderId="37" xfId="0" applyFont="1" applyFill="1" applyBorder="1" applyAlignment="1">
      <alignment horizontal="center" vertical="center" wrapText="1"/>
    </xf>
    <xf numFmtId="0" fontId="32" fillId="0" borderId="16" xfId="0" applyFont="1" applyFill="1" applyBorder="1" applyAlignment="1">
      <alignment horizontal="center" vertical="center" wrapText="1"/>
    </xf>
    <xf numFmtId="0" fontId="32" fillId="0" borderId="44" xfId="0" applyFont="1" applyFill="1" applyBorder="1" applyAlignment="1">
      <alignment horizontal="center" vertical="center" wrapText="1"/>
    </xf>
    <xf numFmtId="0" fontId="0" fillId="2" borderId="26" xfId="0" applyFill="1" applyBorder="1" applyAlignment="1">
      <alignment vertical="center" wrapText="1"/>
    </xf>
    <xf numFmtId="0" fontId="33" fillId="3" borderId="28" xfId="16" applyFont="1" applyFill="1" applyBorder="1" applyAlignment="1">
      <alignment horizontal="center" vertical="center" wrapText="1"/>
    </xf>
    <xf numFmtId="0" fontId="72" fillId="19" borderId="27" xfId="0" applyFont="1" applyFill="1" applyBorder="1" applyAlignment="1" applyProtection="1">
      <alignment horizontal="center" vertical="center" wrapText="1"/>
      <protection locked="0"/>
    </xf>
    <xf numFmtId="0" fontId="71" fillId="19" borderId="31" xfId="0" applyFont="1" applyFill="1" applyBorder="1" applyAlignment="1" applyProtection="1">
      <alignment horizontal="center" vertical="center" wrapText="1"/>
      <protection locked="0"/>
    </xf>
    <xf numFmtId="0" fontId="29" fillId="0" borderId="28" xfId="19" applyFont="1" applyBorder="1" applyAlignment="1">
      <alignment horizontal="center" vertical="center" wrapText="1"/>
    </xf>
    <xf numFmtId="0" fontId="29" fillId="0" borderId="26" xfId="19" applyFont="1" applyBorder="1" applyAlignment="1">
      <alignment horizontal="center" vertical="center" wrapText="1"/>
    </xf>
    <xf numFmtId="0" fontId="0" fillId="2" borderId="30" xfId="0" applyFill="1" applyBorder="1" applyAlignment="1">
      <alignment vertical="center" wrapText="1"/>
    </xf>
    <xf numFmtId="0" fontId="33" fillId="2" borderId="30" xfId="16" applyFont="1" applyFill="1" applyBorder="1" applyAlignment="1">
      <alignment horizontal="center" vertical="center" wrapText="1"/>
    </xf>
    <xf numFmtId="0" fontId="0" fillId="2" borderId="0" xfId="0" applyFill="1" applyAlignment="1">
      <alignment vertical="center" wrapText="1"/>
    </xf>
    <xf numFmtId="0" fontId="38" fillId="2" borderId="26" xfId="19" applyFont="1" applyFill="1" applyBorder="1" applyAlignment="1">
      <alignment horizontal="center" vertical="center" wrapText="1"/>
    </xf>
    <xf numFmtId="0" fontId="8" fillId="3" borderId="0" xfId="19" applyFill="1" applyAlignment="1">
      <alignment vertical="top" wrapText="1"/>
    </xf>
    <xf numFmtId="0" fontId="77" fillId="0" borderId="26" xfId="19" applyFont="1" applyBorder="1" applyAlignment="1">
      <alignment horizontal="center" vertical="center" wrapText="1"/>
    </xf>
    <xf numFmtId="0" fontId="34" fillId="0" borderId="30" xfId="19" applyFont="1" applyFill="1" applyBorder="1" applyAlignment="1">
      <alignment horizontal="center" vertical="center" wrapText="1"/>
    </xf>
    <xf numFmtId="0" fontId="33" fillId="23" borderId="27" xfId="0" applyFont="1" applyFill="1" applyBorder="1" applyAlignment="1" applyProtection="1">
      <alignment horizontal="center" vertical="center" wrapText="1"/>
      <protection locked="0"/>
    </xf>
    <xf numFmtId="0" fontId="34" fillId="23" borderId="27" xfId="0" applyFont="1" applyFill="1" applyBorder="1" applyAlignment="1" applyProtection="1">
      <alignment horizontal="center" vertical="center" wrapText="1"/>
      <protection locked="0"/>
    </xf>
    <xf numFmtId="0" fontId="81" fillId="23" borderId="26" xfId="0" applyFont="1" applyFill="1" applyBorder="1" applyAlignment="1" applyProtection="1">
      <alignment horizontal="center" vertical="center" wrapText="1"/>
      <protection locked="0"/>
    </xf>
    <xf numFmtId="0" fontId="35" fillId="2" borderId="27" xfId="0" applyFont="1" applyFill="1" applyBorder="1" applyAlignment="1">
      <alignment horizontal="center" vertical="center" wrapText="1"/>
    </xf>
    <xf numFmtId="0" fontId="79" fillId="23" borderId="27" xfId="0" applyFont="1" applyFill="1" applyBorder="1" applyAlignment="1" applyProtection="1">
      <alignment horizontal="center" vertical="center" wrapText="1"/>
      <protection locked="0"/>
    </xf>
    <xf numFmtId="0" fontId="33" fillId="0" borderId="28" xfId="16" applyFont="1" applyFill="1" applyBorder="1" applyAlignment="1">
      <alignment horizontal="center" vertical="center" wrapText="1"/>
    </xf>
    <xf numFmtId="0" fontId="33" fillId="3" borderId="28" xfId="19" applyFont="1" applyFill="1" applyBorder="1" applyAlignment="1">
      <alignment horizontal="center" vertical="center" wrapText="1"/>
    </xf>
    <xf numFmtId="9" fontId="37" fillId="2" borderId="26" xfId="0" applyNumberFormat="1" applyFont="1" applyFill="1" applyBorder="1" applyAlignment="1">
      <alignment horizontal="center" vertical="center" wrapText="1"/>
    </xf>
    <xf numFmtId="43" fontId="37" fillId="2" borderId="26" xfId="18" applyFont="1" applyFill="1" applyBorder="1" applyAlignment="1">
      <alignment horizontal="center" vertical="center" wrapText="1"/>
    </xf>
    <xf numFmtId="0" fontId="37" fillId="2" borderId="26" xfId="0" applyFont="1" applyFill="1" applyBorder="1" applyAlignment="1">
      <alignment horizontal="center" vertical="center" wrapText="1"/>
    </xf>
    <xf numFmtId="0" fontId="56" fillId="2" borderId="30" xfId="19" applyFont="1" applyFill="1" applyBorder="1" applyAlignment="1">
      <alignment horizontal="center" vertical="center" wrapText="1"/>
    </xf>
    <xf numFmtId="0" fontId="35" fillId="2" borderId="30" xfId="19" applyFont="1" applyFill="1" applyBorder="1" applyAlignment="1">
      <alignment horizontal="center" vertical="center" wrapText="1"/>
    </xf>
    <xf numFmtId="9" fontId="33" fillId="0" borderId="30" xfId="16" applyNumberFormat="1" applyFont="1" applyBorder="1" applyAlignment="1">
      <alignment horizontal="center" vertical="center" wrapText="1"/>
    </xf>
    <xf numFmtId="4" fontId="33" fillId="0" borderId="30" xfId="16" applyNumberFormat="1" applyFont="1" applyBorder="1" applyAlignment="1">
      <alignment horizontal="center" vertical="center" wrapText="1"/>
    </xf>
    <xf numFmtId="9" fontId="37" fillId="0" borderId="26" xfId="0" applyNumberFormat="1" applyFont="1" applyBorder="1" applyAlignment="1">
      <alignment horizontal="center" vertical="center" wrapText="1"/>
    </xf>
    <xf numFmtId="43" fontId="37" fillId="0" borderId="26" xfId="18" applyFont="1" applyBorder="1" applyAlignment="1">
      <alignment horizontal="center" vertical="center" wrapText="1"/>
    </xf>
    <xf numFmtId="0" fontId="29" fillId="0" borderId="58" xfId="19" applyFont="1" applyBorder="1" applyAlignment="1">
      <alignment horizontal="center" vertical="center" wrapText="1"/>
    </xf>
    <xf numFmtId="4" fontId="33" fillId="20" borderId="26" xfId="16" applyNumberFormat="1" applyFont="1" applyFill="1" applyBorder="1" applyAlignment="1">
      <alignment horizontal="center" vertical="center" wrapText="1"/>
    </xf>
    <xf numFmtId="0" fontId="33" fillId="20" borderId="30" xfId="16" applyFont="1" applyFill="1" applyBorder="1" applyAlignment="1">
      <alignment horizontal="center" vertical="center" wrapText="1"/>
    </xf>
    <xf numFmtId="3" fontId="33" fillId="20" borderId="30" xfId="16" applyNumberFormat="1" applyFont="1" applyFill="1" applyBorder="1" applyAlignment="1">
      <alignment horizontal="center" vertical="center" wrapText="1"/>
    </xf>
    <xf numFmtId="43" fontId="33" fillId="20" borderId="26" xfId="18" applyFont="1" applyFill="1" applyBorder="1" applyAlignment="1">
      <alignment horizontal="center" vertical="center" wrapText="1"/>
    </xf>
    <xf numFmtId="0" fontId="33" fillId="20" borderId="26" xfId="19" applyFont="1" applyFill="1" applyBorder="1" applyAlignment="1">
      <alignment horizontal="center" vertical="center" wrapText="1"/>
    </xf>
    <xf numFmtId="4" fontId="33" fillId="20" borderId="26" xfId="19" applyNumberFormat="1" applyFont="1" applyFill="1" applyBorder="1" applyAlignment="1">
      <alignment horizontal="center" vertical="center" wrapText="1"/>
    </xf>
    <xf numFmtId="0" fontId="39" fillId="20" borderId="26" xfId="19" applyFont="1" applyFill="1" applyBorder="1" applyAlignment="1">
      <alignment horizontal="center" vertical="center" wrapText="1"/>
    </xf>
    <xf numFmtId="3" fontId="39" fillId="20" borderId="26" xfId="19" applyNumberFormat="1" applyFont="1" applyFill="1" applyBorder="1" applyAlignment="1">
      <alignment horizontal="center" vertical="center" wrapText="1"/>
    </xf>
    <xf numFmtId="43" fontId="32" fillId="20" borderId="26" xfId="18" applyFont="1" applyFill="1" applyBorder="1" applyAlignment="1">
      <alignment horizontal="center" vertical="center" wrapText="1"/>
    </xf>
    <xf numFmtId="43" fontId="32" fillId="20" borderId="26" xfId="18" applyFont="1" applyFill="1" applyBorder="1" applyAlignment="1">
      <alignment horizontal="center" vertical="center"/>
    </xf>
    <xf numFmtId="4" fontId="33" fillId="20" borderId="30" xfId="16" applyNumberFormat="1" applyFont="1" applyFill="1" applyBorder="1" applyAlignment="1">
      <alignment horizontal="center" vertical="center" wrapText="1"/>
    </xf>
    <xf numFmtId="43" fontId="37" fillId="20" borderId="26" xfId="18" applyFont="1" applyFill="1" applyBorder="1" applyAlignment="1">
      <alignment horizontal="center" vertical="center" wrapText="1"/>
    </xf>
    <xf numFmtId="0" fontId="81" fillId="21" borderId="26" xfId="0" applyFont="1" applyFill="1" applyBorder="1" applyAlignment="1" applyProtection="1">
      <alignment horizontal="center" vertical="center" wrapText="1"/>
      <protection locked="0"/>
    </xf>
    <xf numFmtId="0" fontId="71" fillId="19" borderId="44" xfId="0" applyFont="1" applyFill="1" applyBorder="1" applyAlignment="1" applyProtection="1">
      <alignment horizontal="center" vertical="center" wrapText="1"/>
      <protection locked="0"/>
    </xf>
    <xf numFmtId="43" fontId="21" fillId="3" borderId="3" xfId="10" applyNumberFormat="1" applyFont="1" applyFill="1" applyBorder="1" applyAlignment="1">
      <alignment horizontal="center" vertical="center"/>
    </xf>
    <xf numFmtId="10" fontId="33" fillId="0" borderId="26" xfId="19" applyNumberFormat="1" applyFont="1" applyBorder="1" applyAlignment="1">
      <alignment horizontal="center" vertical="center" wrapText="1"/>
    </xf>
    <xf numFmtId="44" fontId="0" fillId="0" borderId="0" xfId="0" applyNumberFormat="1" applyFill="1" applyAlignment="1">
      <alignment vertical="center"/>
    </xf>
    <xf numFmtId="174" fontId="0" fillId="0" borderId="14" xfId="18" applyNumberFormat="1" applyFont="1" applyBorder="1" applyAlignment="1">
      <alignment vertical="center"/>
    </xf>
    <xf numFmtId="174" fontId="0" fillId="0" borderId="17" xfId="18" applyNumberFormat="1" applyFont="1" applyBorder="1" applyAlignment="1">
      <alignment vertical="center"/>
    </xf>
    <xf numFmtId="174" fontId="0" fillId="0" borderId="17" xfId="18" applyNumberFormat="1" applyFont="1" applyFill="1" applyBorder="1" applyAlignment="1">
      <alignment vertical="center"/>
    </xf>
    <xf numFmtId="174" fontId="0" fillId="0" borderId="22" xfId="18" applyNumberFormat="1" applyFont="1" applyFill="1" applyBorder="1" applyAlignment="1">
      <alignment vertical="center"/>
    </xf>
    <xf numFmtId="174" fontId="14" fillId="0" borderId="50" xfId="18" applyNumberFormat="1" applyFont="1" applyFill="1" applyBorder="1" applyAlignment="1">
      <alignment vertical="center"/>
    </xf>
    <xf numFmtId="174" fontId="0" fillId="0" borderId="9" xfId="0" applyNumberFormat="1" applyBorder="1" applyAlignment="1">
      <alignment vertical="center"/>
    </xf>
    <xf numFmtId="174" fontId="0" fillId="0" borderId="10" xfId="0" applyNumberFormat="1" applyBorder="1" applyAlignment="1">
      <alignment vertical="center"/>
    </xf>
    <xf numFmtId="174" fontId="0" fillId="0" borderId="20" xfId="0" applyNumberFormat="1" applyBorder="1" applyAlignment="1">
      <alignment vertical="center"/>
    </xf>
    <xf numFmtId="174" fontId="0" fillId="0" borderId="57" xfId="0" applyNumberFormat="1" applyBorder="1" applyAlignment="1">
      <alignment vertical="center"/>
    </xf>
    <xf numFmtId="174" fontId="0" fillId="0" borderId="56" xfId="0" applyNumberFormat="1" applyBorder="1" applyAlignment="1">
      <alignment vertical="center"/>
    </xf>
    <xf numFmtId="174" fontId="14" fillId="0" borderId="3" xfId="0" applyNumberFormat="1" applyFont="1" applyFill="1" applyBorder="1" applyAlignment="1">
      <alignment vertical="center"/>
    </xf>
    <xf numFmtId="174" fontId="0" fillId="0" borderId="0" xfId="0" applyNumberFormat="1" applyAlignment="1">
      <alignment vertical="center"/>
    </xf>
    <xf numFmtId="174" fontId="62" fillId="17" borderId="3" xfId="0" applyNumberFormat="1" applyFont="1" applyFill="1" applyBorder="1" applyAlignment="1">
      <alignment vertical="center"/>
    </xf>
    <xf numFmtId="174" fontId="0" fillId="0" borderId="52" xfId="0" applyNumberFormat="1" applyBorder="1" applyAlignment="1">
      <alignment vertical="center"/>
    </xf>
    <xf numFmtId="174" fontId="0" fillId="0" borderId="29" xfId="0" applyNumberFormat="1" applyBorder="1" applyAlignment="1">
      <alignment vertical="center"/>
    </xf>
    <xf numFmtId="174" fontId="0" fillId="0" borderId="54" xfId="0" applyNumberFormat="1" applyBorder="1" applyAlignment="1">
      <alignment vertical="center"/>
    </xf>
    <xf numFmtId="174" fontId="0" fillId="0" borderId="54" xfId="0" applyNumberFormat="1" applyFill="1" applyBorder="1" applyAlignment="1">
      <alignment vertical="center"/>
    </xf>
    <xf numFmtId="9" fontId="33" fillId="20" borderId="26" xfId="17" applyFont="1" applyFill="1" applyBorder="1" applyAlignment="1">
      <alignment horizontal="center" vertical="center" wrapText="1"/>
    </xf>
    <xf numFmtId="9" fontId="33" fillId="2" borderId="26" xfId="17" applyFont="1" applyFill="1" applyBorder="1" applyAlignment="1">
      <alignment horizontal="left" vertical="center" wrapText="1"/>
    </xf>
    <xf numFmtId="9" fontId="39" fillId="0" borderId="26" xfId="17" applyFont="1" applyBorder="1" applyAlignment="1">
      <alignment horizontal="center" vertical="center" wrapText="1"/>
    </xf>
    <xf numFmtId="9" fontId="32" fillId="0" borderId="26" xfId="17" applyFont="1" applyBorder="1" applyAlignment="1">
      <alignment horizontal="center" vertical="center"/>
    </xf>
    <xf numFmtId="9" fontId="32" fillId="2" borderId="26" xfId="0" applyNumberFormat="1" applyFont="1" applyFill="1" applyBorder="1" applyAlignment="1">
      <alignment horizontal="center" vertical="center" wrapText="1"/>
    </xf>
    <xf numFmtId="9" fontId="32" fillId="0" borderId="26" xfId="17" applyFont="1" applyFill="1" applyBorder="1" applyAlignment="1">
      <alignment horizontal="center" vertical="center" wrapText="1"/>
    </xf>
    <xf numFmtId="9" fontId="81" fillId="23" borderId="26" xfId="17" applyFont="1" applyFill="1" applyBorder="1" applyAlignment="1" applyProtection="1">
      <alignment horizontal="center" vertical="center" wrapText="1"/>
      <protection locked="0"/>
    </xf>
    <xf numFmtId="43" fontId="81" fillId="23" borderId="26" xfId="18" applyFont="1" applyFill="1" applyBorder="1" applyAlignment="1" applyProtection="1">
      <alignment horizontal="center" vertical="center" wrapText="1"/>
      <protection locked="0"/>
    </xf>
    <xf numFmtId="9" fontId="28" fillId="23" borderId="26" xfId="17" applyFont="1" applyFill="1" applyBorder="1" applyAlignment="1" applyProtection="1">
      <alignment horizontal="center" vertical="center" wrapText="1"/>
      <protection locked="0"/>
    </xf>
    <xf numFmtId="43" fontId="28" fillId="23" borderId="26" xfId="18" applyFont="1" applyFill="1" applyBorder="1" applyAlignment="1" applyProtection="1">
      <alignment horizontal="center" vertical="center" wrapText="1"/>
      <protection locked="0"/>
    </xf>
    <xf numFmtId="9" fontId="37" fillId="0" borderId="26" xfId="17" applyFont="1" applyFill="1" applyBorder="1" applyAlignment="1">
      <alignment horizontal="center" vertical="center" wrapText="1"/>
    </xf>
    <xf numFmtId="0" fontId="29" fillId="0" borderId="26" xfId="19" applyFont="1" applyBorder="1" applyAlignment="1">
      <alignment horizontal="center" vertical="center" wrapText="1"/>
    </xf>
    <xf numFmtId="9" fontId="33" fillId="0" borderId="30" xfId="17" applyFont="1" applyBorder="1" applyAlignment="1">
      <alignment horizontal="center" vertical="center" wrapText="1"/>
    </xf>
    <xf numFmtId="0" fontId="33" fillId="0" borderId="26" xfId="19" applyFont="1" applyBorder="1" applyAlignment="1">
      <alignment horizontal="center" vertical="top" wrapText="1"/>
    </xf>
    <xf numFmtId="0" fontId="65" fillId="0" borderId="26" xfId="19" applyFont="1" applyBorder="1" applyAlignment="1">
      <alignment horizontal="center" vertical="top" wrapText="1"/>
    </xf>
    <xf numFmtId="9" fontId="33" fillId="0" borderId="26" xfId="19" applyNumberFormat="1" applyFont="1" applyBorder="1" applyAlignment="1">
      <alignment horizontal="center" vertical="top" wrapText="1"/>
    </xf>
    <xf numFmtId="43" fontId="33" fillId="20" borderId="26" xfId="18" applyFont="1" applyFill="1" applyBorder="1" applyAlignment="1">
      <alignment horizontal="center" vertical="top" wrapText="1"/>
    </xf>
    <xf numFmtId="43" fontId="33" fillId="0" borderId="26" xfId="18" applyFont="1" applyBorder="1" applyAlignment="1">
      <alignment horizontal="center" vertical="top" wrapText="1"/>
    </xf>
    <xf numFmtId="43" fontId="33" fillId="0" borderId="26" xfId="19" applyNumberFormat="1" applyFont="1" applyBorder="1" applyAlignment="1">
      <alignment horizontal="center" vertical="top" wrapText="1"/>
    </xf>
    <xf numFmtId="43" fontId="33" fillId="0" borderId="26" xfId="18" applyNumberFormat="1" applyFont="1" applyBorder="1" applyAlignment="1">
      <alignment horizontal="center" vertical="top" wrapText="1"/>
    </xf>
    <xf numFmtId="0" fontId="65" fillId="2" borderId="26" xfId="19" applyFont="1" applyFill="1" applyBorder="1" applyAlignment="1">
      <alignment horizontal="center" vertical="top" wrapText="1"/>
    </xf>
    <xf numFmtId="0" fontId="33" fillId="2" borderId="26" xfId="19" applyFont="1" applyFill="1" applyBorder="1" applyAlignment="1">
      <alignment horizontal="center" vertical="top" wrapText="1"/>
    </xf>
    <xf numFmtId="0" fontId="56" fillId="2" borderId="26" xfId="19" applyFont="1" applyFill="1" applyBorder="1" applyAlignment="1">
      <alignment horizontal="center" vertical="top" wrapText="1"/>
    </xf>
    <xf numFmtId="0" fontId="35" fillId="2" borderId="26" xfId="19" applyFont="1" applyFill="1" applyBorder="1" applyAlignment="1">
      <alignment horizontal="center" vertical="top" wrapText="1"/>
    </xf>
    <xf numFmtId="0" fontId="33" fillId="2" borderId="26" xfId="16" applyFont="1" applyFill="1" applyBorder="1" applyAlignment="1">
      <alignment horizontal="center" vertical="top" wrapText="1"/>
    </xf>
    <xf numFmtId="9" fontId="33" fillId="0" borderId="26" xfId="16" applyNumberFormat="1" applyFont="1" applyBorder="1" applyAlignment="1">
      <alignment horizontal="center" vertical="top" wrapText="1"/>
    </xf>
    <xf numFmtId="4" fontId="33" fillId="20" borderId="26" xfId="16" applyNumberFormat="1" applyFont="1" applyFill="1" applyBorder="1" applyAlignment="1">
      <alignment horizontal="center" vertical="top" wrapText="1"/>
    </xf>
    <xf numFmtId="4" fontId="33" fillId="0" borderId="26" xfId="16" applyNumberFormat="1" applyFont="1" applyBorder="1" applyAlignment="1">
      <alignment horizontal="center" vertical="top" wrapText="1"/>
    </xf>
    <xf numFmtId="0" fontId="33" fillId="0" borderId="26" xfId="16" applyFont="1" applyBorder="1" applyAlignment="1">
      <alignment horizontal="center" vertical="top" wrapText="1"/>
    </xf>
    <xf numFmtId="43" fontId="33" fillId="2" borderId="26" xfId="18" applyFont="1" applyFill="1" applyBorder="1" applyAlignment="1">
      <alignment horizontal="center" vertical="top" wrapText="1"/>
    </xf>
    <xf numFmtId="9" fontId="33" fillId="2" borderId="26" xfId="17" applyFont="1" applyFill="1" applyBorder="1" applyAlignment="1">
      <alignment horizontal="center" vertical="top" wrapText="1"/>
    </xf>
    <xf numFmtId="43" fontId="33" fillId="2" borderId="26" xfId="19" applyNumberFormat="1" applyFont="1" applyFill="1" applyBorder="1" applyAlignment="1">
      <alignment horizontal="center" vertical="top" wrapText="1"/>
    </xf>
    <xf numFmtId="43" fontId="33" fillId="2" borderId="26" xfId="18" applyNumberFormat="1" applyFont="1" applyFill="1" applyBorder="1" applyAlignment="1">
      <alignment horizontal="center" vertical="top" wrapText="1"/>
    </xf>
    <xf numFmtId="0" fontId="32" fillId="2" borderId="26" xfId="0" applyFont="1" applyFill="1" applyBorder="1" applyAlignment="1">
      <alignment horizontal="center" vertical="top" wrapText="1"/>
    </xf>
    <xf numFmtId="0" fontId="0" fillId="0" borderId="0" xfId="0" applyAlignment="1">
      <alignment horizontal="center" vertical="top" wrapText="1"/>
    </xf>
    <xf numFmtId="0" fontId="33" fillId="0" borderId="26" xfId="19" applyFont="1" applyBorder="1" applyAlignment="1">
      <alignment vertical="top" wrapText="1"/>
    </xf>
    <xf numFmtId="0" fontId="32" fillId="0" borderId="26" xfId="0" applyFont="1" applyBorder="1" applyAlignment="1">
      <alignment horizontal="center" vertical="top" wrapText="1"/>
    </xf>
    <xf numFmtId="43" fontId="36" fillId="20" borderId="26" xfId="18" applyFont="1" applyFill="1" applyBorder="1" applyAlignment="1">
      <alignment horizontal="center" vertical="top" wrapText="1"/>
    </xf>
    <xf numFmtId="43" fontId="36" fillId="2" borderId="26" xfId="18" applyFont="1" applyFill="1" applyBorder="1" applyAlignment="1">
      <alignment horizontal="center" vertical="top" wrapText="1"/>
    </xf>
    <xf numFmtId="43" fontId="36" fillId="2" borderId="26" xfId="18" applyNumberFormat="1" applyFont="1" applyFill="1" applyBorder="1" applyAlignment="1">
      <alignment horizontal="center" vertical="top" wrapText="1"/>
    </xf>
    <xf numFmtId="9" fontId="33" fillId="0" borderId="26" xfId="17" applyFont="1" applyBorder="1" applyAlignment="1">
      <alignment horizontal="center" vertical="top" wrapText="1"/>
    </xf>
    <xf numFmtId="0" fontId="33" fillId="0" borderId="30" xfId="19" applyFont="1" applyBorder="1" applyAlignment="1">
      <alignment horizontal="center" vertical="top" wrapText="1"/>
    </xf>
    <xf numFmtId="0" fontId="33" fillId="2" borderId="30" xfId="19" applyFont="1" applyFill="1" applyBorder="1" applyAlignment="1">
      <alignment horizontal="center" vertical="top" wrapText="1"/>
    </xf>
    <xf numFmtId="9" fontId="33" fillId="0" borderId="30" xfId="19" applyNumberFormat="1" applyFont="1" applyBorder="1" applyAlignment="1">
      <alignment horizontal="center" vertical="top" wrapText="1"/>
    </xf>
    <xf numFmtId="43" fontId="36" fillId="2" borderId="30" xfId="18" applyFont="1" applyFill="1" applyBorder="1" applyAlignment="1">
      <alignment horizontal="center" vertical="top" wrapText="1"/>
    </xf>
    <xf numFmtId="43" fontId="36" fillId="20" borderId="30" xfId="18" applyFont="1" applyFill="1" applyBorder="1" applyAlignment="1">
      <alignment horizontal="center" vertical="top" wrapText="1"/>
    </xf>
    <xf numFmtId="43" fontId="33" fillId="20" borderId="30" xfId="18" applyFont="1" applyFill="1" applyBorder="1" applyAlignment="1">
      <alignment horizontal="center" vertical="top" wrapText="1"/>
    </xf>
    <xf numFmtId="43" fontId="33" fillId="0" borderId="30" xfId="19" applyNumberFormat="1" applyFont="1" applyBorder="1" applyAlignment="1">
      <alignment horizontal="center" vertical="top" wrapText="1"/>
    </xf>
    <xf numFmtId="43" fontId="36" fillId="2" borderId="30" xfId="18" applyNumberFormat="1" applyFont="1" applyFill="1" applyBorder="1" applyAlignment="1">
      <alignment horizontal="center" vertical="top" wrapText="1"/>
    </xf>
    <xf numFmtId="0" fontId="29" fillId="0" borderId="26" xfId="19" applyFont="1" applyBorder="1" applyAlignment="1">
      <alignment horizontal="center" vertical="top" wrapText="1"/>
    </xf>
    <xf numFmtId="0" fontId="29" fillId="0" borderId="30" xfId="19" applyFont="1" applyBorder="1" applyAlignment="1">
      <alignment horizontal="center" vertical="top" wrapText="1"/>
    </xf>
    <xf numFmtId="0" fontId="32" fillId="0" borderId="26" xfId="0" applyFont="1" applyBorder="1" applyAlignment="1">
      <alignment horizontal="center" vertical="top"/>
    </xf>
    <xf numFmtId="43" fontId="32" fillId="0" borderId="26" xfId="18" applyFont="1" applyBorder="1" applyAlignment="1">
      <alignment horizontal="center" vertical="top"/>
    </xf>
    <xf numFmtId="9" fontId="32" fillId="0" borderId="26" xfId="0" applyNumberFormat="1" applyFont="1" applyBorder="1" applyAlignment="1">
      <alignment horizontal="center" vertical="top"/>
    </xf>
    <xf numFmtId="43" fontId="32" fillId="20" borderId="26" xfId="18" applyFont="1" applyFill="1" applyBorder="1" applyAlignment="1">
      <alignment horizontal="center" vertical="top"/>
    </xf>
    <xf numFmtId="43" fontId="39" fillId="0" borderId="26" xfId="19" applyNumberFormat="1" applyFont="1" applyFill="1" applyBorder="1" applyAlignment="1">
      <alignment horizontal="center" vertical="top"/>
    </xf>
    <xf numFmtId="43" fontId="39" fillId="0" borderId="26" xfId="18" applyNumberFormat="1" applyFont="1" applyFill="1" applyBorder="1" applyAlignment="1">
      <alignment horizontal="center" vertical="top"/>
    </xf>
    <xf numFmtId="0" fontId="39" fillId="0" borderId="26" xfId="19" applyFont="1" applyBorder="1" applyAlignment="1">
      <alignment horizontal="center" vertical="top" wrapText="1"/>
    </xf>
    <xf numFmtId="9" fontId="32" fillId="0" borderId="26" xfId="17" applyFont="1" applyBorder="1" applyAlignment="1">
      <alignment horizontal="center" vertical="top"/>
    </xf>
    <xf numFmtId="0" fontId="80" fillId="2" borderId="26" xfId="0" applyFont="1" applyFill="1" applyBorder="1" applyAlignment="1">
      <alignment horizontal="center" vertical="top" wrapText="1"/>
    </xf>
    <xf numFmtId="0" fontId="32" fillId="0" borderId="26" xfId="0" applyFont="1" applyBorder="1" applyAlignment="1">
      <alignment vertical="top" wrapText="1"/>
    </xf>
    <xf numFmtId="0" fontId="80" fillId="0" borderId="26" xfId="0" applyFont="1" applyFill="1" applyBorder="1" applyAlignment="1">
      <alignment horizontal="center" vertical="top" wrapText="1"/>
    </xf>
    <xf numFmtId="9" fontId="32" fillId="0" borderId="26" xfId="0" applyNumberFormat="1" applyFont="1" applyBorder="1" applyAlignment="1">
      <alignment horizontal="center" vertical="top" wrapText="1"/>
    </xf>
    <xf numFmtId="43" fontId="32" fillId="20" borderId="26" xfId="18" applyFont="1" applyFill="1" applyBorder="1" applyAlignment="1">
      <alignment horizontal="center" vertical="top" wrapText="1"/>
    </xf>
    <xf numFmtId="43" fontId="32" fillId="0" borderId="26" xfId="0" applyNumberFormat="1" applyFont="1" applyBorder="1" applyAlignment="1">
      <alignment horizontal="center" vertical="top" wrapText="1"/>
    </xf>
    <xf numFmtId="43" fontId="32" fillId="0" borderId="26" xfId="18" applyNumberFormat="1" applyFont="1" applyBorder="1" applyAlignment="1">
      <alignment horizontal="center" vertical="top" wrapText="1"/>
    </xf>
    <xf numFmtId="0" fontId="0" fillId="0" borderId="0" xfId="0" applyAlignment="1">
      <alignment vertical="top"/>
    </xf>
    <xf numFmtId="0" fontId="33" fillId="0" borderId="26" xfId="19" applyFont="1" applyFill="1" applyBorder="1" applyAlignment="1">
      <alignment horizontal="center" vertical="top" wrapText="1"/>
    </xf>
    <xf numFmtId="0" fontId="65" fillId="0" borderId="26" xfId="19" applyFont="1" applyFill="1" applyBorder="1" applyAlignment="1">
      <alignment horizontal="center" vertical="top" wrapText="1"/>
    </xf>
    <xf numFmtId="9" fontId="33" fillId="0" borderId="26" xfId="17" applyFont="1" applyFill="1" applyBorder="1" applyAlignment="1">
      <alignment horizontal="center" vertical="top" wrapText="1"/>
    </xf>
    <xf numFmtId="43" fontId="33" fillId="0" borderId="26" xfId="18" applyFont="1" applyFill="1" applyBorder="1" applyAlignment="1">
      <alignment horizontal="center" vertical="top" wrapText="1"/>
    </xf>
    <xf numFmtId="10" fontId="33" fillId="0" borderId="26" xfId="19" applyNumberFormat="1" applyFont="1" applyFill="1" applyBorder="1" applyAlignment="1">
      <alignment horizontal="center" vertical="top" wrapText="1"/>
    </xf>
    <xf numFmtId="43" fontId="33" fillId="0" borderId="26" xfId="19" applyNumberFormat="1" applyFont="1" applyFill="1" applyBorder="1" applyAlignment="1">
      <alignment horizontal="center" vertical="top" wrapText="1"/>
    </xf>
    <xf numFmtId="43" fontId="33" fillId="0" borderId="26" xfId="18" applyNumberFormat="1" applyFont="1" applyFill="1" applyBorder="1" applyAlignment="1">
      <alignment horizontal="center" vertical="top" wrapText="1"/>
    </xf>
    <xf numFmtId="0" fontId="33" fillId="0" borderId="0" xfId="19" applyFont="1" applyFill="1" applyBorder="1" applyAlignment="1">
      <alignment horizontal="center" vertical="top" wrapText="1"/>
    </xf>
    <xf numFmtId="0" fontId="0" fillId="2" borderId="0" xfId="0" applyFill="1" applyAlignment="1">
      <alignment vertical="top" wrapText="1"/>
    </xf>
    <xf numFmtId="0" fontId="29" fillId="0" borderId="28" xfId="19" applyFont="1" applyFill="1" applyBorder="1" applyAlignment="1">
      <alignment horizontal="center" vertical="top" wrapText="1"/>
    </xf>
    <xf numFmtId="9" fontId="33" fillId="0" borderId="26" xfId="19" applyNumberFormat="1" applyFont="1" applyFill="1" applyBorder="1" applyAlignment="1">
      <alignment horizontal="center" vertical="top" wrapText="1"/>
    </xf>
    <xf numFmtId="0" fontId="29" fillId="0" borderId="26" xfId="19" applyFont="1" applyFill="1" applyBorder="1" applyAlignment="1">
      <alignment horizontal="center" vertical="top" wrapText="1"/>
    </xf>
    <xf numFmtId="0" fontId="37" fillId="0" borderId="26" xfId="0" applyFont="1" applyFill="1" applyBorder="1" applyAlignment="1">
      <alignment horizontal="center" vertical="top" wrapText="1"/>
    </xf>
    <xf numFmtId="0" fontId="29" fillId="0" borderId="30" xfId="19" applyFont="1" applyFill="1" applyBorder="1" applyAlignment="1">
      <alignment horizontal="center" vertical="top" wrapText="1"/>
    </xf>
    <xf numFmtId="0" fontId="79" fillId="0" borderId="26" xfId="19" applyFont="1" applyFill="1" applyBorder="1" applyAlignment="1">
      <alignment horizontal="center" vertical="top" wrapText="1"/>
    </xf>
    <xf numFmtId="0" fontId="0" fillId="2" borderId="26" xfId="0" applyFill="1" applyBorder="1" applyAlignment="1">
      <alignment vertical="top" wrapText="1"/>
    </xf>
    <xf numFmtId="43" fontId="33" fillId="2" borderId="26" xfId="17" applyNumberFormat="1" applyFont="1" applyFill="1" applyBorder="1" applyAlignment="1">
      <alignment horizontal="center" vertical="top" wrapText="1"/>
    </xf>
    <xf numFmtId="43" fontId="33" fillId="0" borderId="26" xfId="16" applyNumberFormat="1" applyFont="1" applyBorder="1" applyAlignment="1">
      <alignment horizontal="center" vertical="top" wrapText="1"/>
    </xf>
    <xf numFmtId="43" fontId="33" fillId="0" borderId="26" xfId="17" applyNumberFormat="1" applyFont="1" applyFill="1" applyBorder="1" applyAlignment="1">
      <alignment horizontal="center" vertical="top" wrapText="1"/>
    </xf>
    <xf numFmtId="0" fontId="56" fillId="0" borderId="26" xfId="19" applyFont="1" applyBorder="1" applyAlignment="1">
      <alignment horizontal="center" vertical="top" wrapText="1"/>
    </xf>
    <xf numFmtId="0" fontId="35" fillId="0" borderId="26" xfId="19" applyFont="1" applyBorder="1" applyAlignment="1">
      <alignment horizontal="center" vertical="top"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1" fillId="0" borderId="48" xfId="0" applyFont="1" applyBorder="1" applyAlignment="1">
      <alignment horizontal="center" vertical="center"/>
    </xf>
    <xf numFmtId="0" fontId="61" fillId="0" borderId="0" xfId="0" applyFont="1" applyFill="1" applyBorder="1" applyAlignment="1">
      <alignment horizontal="center" vertical="center"/>
    </xf>
    <xf numFmtId="0" fontId="61"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9"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9" fillId="0" borderId="29" xfId="16" applyFont="1" applyBorder="1" applyAlignment="1">
      <alignment horizontal="center" vertical="center" wrapText="1"/>
    </xf>
    <xf numFmtId="0" fontId="29" fillId="0" borderId="42" xfId="16" applyFont="1" applyBorder="1" applyAlignment="1">
      <alignment horizontal="center" vertical="center" wrapText="1"/>
    </xf>
    <xf numFmtId="0" fontId="29" fillId="0" borderId="30" xfId="16" applyFont="1" applyBorder="1" applyAlignment="1">
      <alignment horizontal="center" vertical="center" wrapText="1"/>
    </xf>
    <xf numFmtId="0" fontId="29" fillId="0" borderId="27" xfId="16" applyFont="1" applyBorder="1" applyAlignment="1">
      <alignment horizontal="center" vertical="center" wrapText="1"/>
    </xf>
    <xf numFmtId="0" fontId="71" fillId="18" borderId="28" xfId="0" applyFont="1" applyFill="1" applyBorder="1" applyAlignment="1">
      <alignment horizontal="center" vertical="center" wrapText="1"/>
    </xf>
    <xf numFmtId="0" fontId="71" fillId="18" borderId="27" xfId="0" applyFont="1" applyFill="1" applyBorder="1" applyAlignment="1">
      <alignment horizontal="center" vertical="center" wrapText="1"/>
    </xf>
    <xf numFmtId="0" fontId="71" fillId="18" borderId="30" xfId="0" applyFont="1" applyFill="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64" fillId="19" borderId="30" xfId="0" applyFont="1" applyFill="1" applyBorder="1" applyAlignment="1" applyProtection="1">
      <alignment horizontal="center" vertical="center" wrapText="1"/>
      <protection locked="0"/>
    </xf>
    <xf numFmtId="0" fontId="64" fillId="19" borderId="28" xfId="0" applyFont="1" applyFill="1" applyBorder="1" applyAlignment="1" applyProtection="1">
      <alignment horizontal="center" vertical="center" wrapText="1"/>
      <protection locked="0"/>
    </xf>
    <xf numFmtId="0" fontId="64" fillId="19" borderId="27" xfId="0" applyFont="1" applyFill="1" applyBorder="1" applyAlignment="1" applyProtection="1">
      <alignment horizontal="center" vertical="center" wrapText="1"/>
      <protection locked="0"/>
    </xf>
    <xf numFmtId="0" fontId="71" fillId="18" borderId="37" xfId="0" applyFont="1" applyFill="1" applyBorder="1" applyAlignment="1">
      <alignment horizontal="center" vertical="center" wrapText="1"/>
    </xf>
    <xf numFmtId="0" fontId="71" fillId="18" borderId="36" xfId="0" applyFont="1" applyFill="1" applyBorder="1" applyAlignment="1">
      <alignment horizontal="center" vertical="center" wrapText="1"/>
    </xf>
    <xf numFmtId="0" fontId="71" fillId="18" borderId="16" xfId="0" applyFont="1" applyFill="1" applyBorder="1" applyAlignment="1">
      <alignment horizontal="center" vertical="center" wrapText="1"/>
    </xf>
    <xf numFmtId="0" fontId="72" fillId="19" borderId="30" xfId="0" applyFont="1" applyFill="1" applyBorder="1" applyAlignment="1" applyProtection="1">
      <alignment horizontal="center" vertical="center" wrapText="1"/>
      <protection locked="0"/>
    </xf>
    <xf numFmtId="0" fontId="72" fillId="19" borderId="28" xfId="0" applyFont="1" applyFill="1" applyBorder="1" applyAlignment="1" applyProtection="1">
      <alignment horizontal="center" vertical="center" wrapText="1"/>
      <protection locked="0"/>
    </xf>
    <xf numFmtId="0" fontId="72" fillId="19" borderId="27" xfId="0" applyFont="1" applyFill="1" applyBorder="1" applyAlignment="1" applyProtection="1">
      <alignment horizontal="center" vertical="center" wrapText="1"/>
      <protection locked="0"/>
    </xf>
    <xf numFmtId="0" fontId="71" fillId="19" borderId="29" xfId="0" applyFont="1" applyFill="1" applyBorder="1" applyAlignment="1" applyProtection="1">
      <alignment horizontal="center" vertical="center" wrapText="1"/>
      <protection locked="0"/>
    </xf>
    <xf numFmtId="0" fontId="71" fillId="19" borderId="31" xfId="0" applyFont="1" applyFill="1" applyBorder="1" applyAlignment="1" applyProtection="1">
      <alignment horizontal="center" vertical="center" wrapText="1"/>
      <protection locked="0"/>
    </xf>
    <xf numFmtId="0" fontId="71" fillId="19" borderId="42" xfId="0" applyFont="1" applyFill="1" applyBorder="1" applyAlignment="1" applyProtection="1">
      <alignment horizontal="center" vertical="center" wrapText="1"/>
      <protection locked="0"/>
    </xf>
    <xf numFmtId="0" fontId="71"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6" fillId="0" borderId="30" xfId="19" applyFont="1" applyFill="1" applyBorder="1" applyAlignment="1">
      <alignment horizontal="center" vertical="center" wrapText="1"/>
    </xf>
    <xf numFmtId="0" fontId="66" fillId="0" borderId="28" xfId="19" applyFont="1" applyFill="1" applyBorder="1" applyAlignment="1">
      <alignment horizontal="center" vertical="center" wrapText="1"/>
    </xf>
    <xf numFmtId="0" fontId="67" fillId="0" borderId="26" xfId="0" applyFont="1" applyBorder="1" applyAlignment="1">
      <alignment horizontal="center" vertical="center" wrapText="1"/>
    </xf>
    <xf numFmtId="0" fontId="67" fillId="0" borderId="30" xfId="0" applyFont="1" applyBorder="1" applyAlignment="1">
      <alignment horizontal="center" vertical="center" wrapText="1"/>
    </xf>
    <xf numFmtId="0" fontId="67" fillId="0" borderId="28" xfId="0" applyFont="1" applyBorder="1" applyAlignment="1">
      <alignment horizontal="center" vertical="center" wrapText="1"/>
    </xf>
    <xf numFmtId="0" fontId="67" fillId="0" borderId="27" xfId="0" applyFont="1" applyBorder="1" applyAlignment="1">
      <alignment horizontal="center"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7" fillId="9" borderId="13" xfId="19" applyFont="1" applyFill="1" applyBorder="1" applyAlignment="1" applyProtection="1">
      <alignment horizontal="left" vertical="center" wrapText="1"/>
      <protection locked="0"/>
    </xf>
    <xf numFmtId="0" fontId="29" fillId="0" borderId="26" xfId="19" applyFont="1" applyBorder="1" applyAlignment="1">
      <alignment horizontal="center" vertical="top" wrapText="1"/>
    </xf>
    <xf numFmtId="0" fontId="29" fillId="10" borderId="37" xfId="19" applyFont="1" applyFill="1" applyBorder="1" applyAlignment="1">
      <alignment horizontal="center" vertical="top" wrapText="1"/>
    </xf>
    <xf numFmtId="0" fontId="29" fillId="10" borderId="16" xfId="19" applyFont="1" applyFill="1" applyBorder="1" applyAlignment="1">
      <alignment horizontal="center" vertical="top" wrapText="1"/>
    </xf>
    <xf numFmtId="0" fontId="29" fillId="10" borderId="36" xfId="19" applyFont="1" applyFill="1" applyBorder="1" applyAlignment="1">
      <alignment horizontal="center" vertical="top" wrapText="1"/>
    </xf>
    <xf numFmtId="0" fontId="29" fillId="0" borderId="27" xfId="19" applyFont="1" applyBorder="1" applyAlignment="1">
      <alignment horizontal="center" vertical="top" wrapText="1"/>
    </xf>
    <xf numFmtId="0" fontId="40" fillId="0" borderId="26" xfId="0" applyFont="1" applyBorder="1" applyAlignment="1">
      <alignment horizontal="center" vertical="center" wrapText="1"/>
    </xf>
    <xf numFmtId="0" fontId="40" fillId="0" borderId="26" xfId="0" applyFont="1" applyBorder="1" applyAlignment="1">
      <alignment horizontal="center" vertical="top" wrapText="1"/>
    </xf>
    <xf numFmtId="0" fontId="29" fillId="0" borderId="26" xfId="19" applyFont="1" applyFill="1" applyBorder="1" applyAlignment="1">
      <alignment horizontal="center" vertical="top" wrapText="1"/>
    </xf>
    <xf numFmtId="0" fontId="29" fillId="0" borderId="30" xfId="19" applyFont="1" applyFill="1" applyBorder="1" applyAlignment="1">
      <alignment horizontal="center" vertical="top" wrapText="1"/>
    </xf>
    <xf numFmtId="0" fontId="29" fillId="0" borderId="28" xfId="19" applyFont="1" applyFill="1" applyBorder="1" applyAlignment="1">
      <alignment horizontal="center" vertical="top"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top" wrapText="1"/>
    </xf>
    <xf numFmtId="0" fontId="59" fillId="0" borderId="0" xfId="19" applyFont="1" applyAlignment="1">
      <alignment horizontal="left" vertical="center" wrapText="1"/>
    </xf>
    <xf numFmtId="0" fontId="75" fillId="0" borderId="30" xfId="19" applyFont="1" applyBorder="1" applyAlignment="1">
      <alignment horizontal="center" vertical="center" wrapText="1"/>
    </xf>
    <xf numFmtId="0" fontId="75" fillId="0" borderId="28" xfId="19" applyFont="1" applyBorder="1" applyAlignment="1">
      <alignment horizontal="center" vertical="center" wrapText="1"/>
    </xf>
    <xf numFmtId="0" fontId="75" fillId="0" borderId="27" xfId="19" applyFont="1" applyBorder="1" applyAlignment="1">
      <alignment horizontal="center" vertical="center" wrapText="1"/>
    </xf>
    <xf numFmtId="0" fontId="27" fillId="8" borderId="13" xfId="19" applyFont="1" applyFill="1" applyBorder="1" applyAlignment="1">
      <alignment horizontal="left" vertical="top" wrapText="1"/>
    </xf>
    <xf numFmtId="0" fontId="29" fillId="0" borderId="28" xfId="16"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65" fillId="0" borderId="30" xfId="19" applyFont="1" applyBorder="1" applyAlignment="1">
      <alignment horizontal="center" vertical="top" wrapText="1"/>
    </xf>
    <xf numFmtId="0" fontId="65" fillId="0" borderId="28" xfId="19" applyFont="1" applyBorder="1" applyAlignment="1">
      <alignment horizontal="center" vertical="top" wrapText="1"/>
    </xf>
    <xf numFmtId="0" fontId="65" fillId="0" borderId="27" xfId="19" applyFont="1" applyBorder="1" applyAlignment="1">
      <alignment horizontal="center" vertical="top" wrapText="1"/>
    </xf>
    <xf numFmtId="0" fontId="63" fillId="0" borderId="26" xfId="19" applyFont="1" applyBorder="1" applyAlignment="1">
      <alignment horizontal="center" vertical="center" wrapText="1"/>
    </xf>
    <xf numFmtId="0" fontId="65"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0"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0" fillId="0" borderId="0" xfId="16" applyFont="1" applyFill="1" applyBorder="1" applyAlignment="1">
      <alignment horizontal="center" vertical="top"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69">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4" formatCode="_ &quot;L.&quot;\ * #,##0_ ;_ &quot;L.&quot;\ * \-#,##0_ ;_ &quot;L.&quot;\ * &quot;-&quot;??_ ;_ @_ "/>
      <alignment horizontal="general" vertical="center" textRotation="0" wrapText="0" indent="0" justifyLastLine="0" shrinkToFit="0" readingOrder="0"/>
      <border diagonalUp="0" diagonalDown="0" outline="0">
        <left style="thin">
          <color indexed="64"/>
        </left>
        <right/>
        <top style="medium">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outline="0">
        <left/>
        <right style="thin">
          <color indexed="64"/>
        </right>
        <top style="medium">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174" formatCode="_ &quot;L.&quot;\ * #,##0_ ;_ &quot;L.&quot;\ * \-#,##0_ ;_ &quot;L.&quot;\ * &quot;-&quot;??_ ;_ @_ "/>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174" formatCode="_ &quot;L.&quot;\ * #,##0_ ;_ &quot;L.&quot;\ * \-#,##0_ ;_ &quot;L.&quot;\ * &quot;-&quot;??_ ;_ @_ "/>
      <fill>
        <patternFill patternType="none">
          <fgColor indexed="64"/>
          <bgColor indexed="65"/>
        </patternFill>
      </fill>
      <alignment horizontal="general" vertical="center" textRotation="0" wrapText="0" indent="0" justifyLastLine="0" shrinkToFit="0" readingOrder="0"/>
      <border diagonalUp="0" diagonalDown="0" outline="0">
        <left style="medium">
          <color indexed="64"/>
        </left>
        <right/>
        <top style="thin">
          <color indexed="64"/>
        </top>
        <bottom/>
      </border>
    </dxf>
    <dxf>
      <alignment horizontal="general" vertical="center" textRotation="0" wrapText="0" indent="0" justifyLastLine="0" shrinkToFit="0" readingOrder="0"/>
      <border diagonalUp="0" diagonalDown="0" outline="0">
        <left/>
        <right style="medium">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1404</c:v>
                </c:pt>
                <c:pt idx="14">
                  <c:v>0</c:v>
                </c:pt>
                <c:pt idx="15">
                  <c:v>3</c:v>
                </c:pt>
                <c:pt idx="16">
                  <c:v>0</c:v>
                </c:pt>
              </c:numCache>
            </c:numRef>
          </c:val>
        </c:ser>
        <c:dLbls>
          <c:showLegendKey val="0"/>
          <c:showVal val="0"/>
          <c:showCatName val="0"/>
          <c:showSerName val="0"/>
          <c:showPercent val="0"/>
          <c:showBubbleSize val="0"/>
        </c:dLbls>
        <c:gapWidth val="150"/>
        <c:shape val="box"/>
        <c:axId val="411704320"/>
        <c:axId val="411706112"/>
        <c:axId val="0"/>
      </c:bar3DChart>
      <c:catAx>
        <c:axId val="411704320"/>
        <c:scaling>
          <c:orientation val="minMax"/>
        </c:scaling>
        <c:delete val="0"/>
        <c:axPos val="b"/>
        <c:numFmt formatCode="General" sourceLinked="0"/>
        <c:majorTickMark val="none"/>
        <c:minorTickMark val="none"/>
        <c:tickLblPos val="nextTo"/>
        <c:txPr>
          <a:bodyPr/>
          <a:lstStyle/>
          <a:p>
            <a:pPr>
              <a:defRPr lang="es-HN"/>
            </a:pPr>
            <a:endParaRPr lang="es-HN"/>
          </a:p>
        </c:txPr>
        <c:crossAx val="411706112"/>
        <c:crosses val="autoZero"/>
        <c:auto val="1"/>
        <c:lblAlgn val="ctr"/>
        <c:lblOffset val="100"/>
        <c:noMultiLvlLbl val="0"/>
      </c:catAx>
      <c:valAx>
        <c:axId val="4117061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1170432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75</c:v>
                </c:pt>
                <c:pt idx="2">
                  <c:v>0</c:v>
                </c:pt>
                <c:pt idx="3">
                  <c:v>0</c:v>
                </c:pt>
                <c:pt idx="4">
                  <c:v>75</c:v>
                </c:pt>
                <c:pt idx="5">
                  <c:v>0</c:v>
                </c:pt>
                <c:pt idx="6">
                  <c:v>75</c:v>
                </c:pt>
                <c:pt idx="7">
                  <c:v>8</c:v>
                </c:pt>
                <c:pt idx="8">
                  <c:v>0</c:v>
                </c:pt>
                <c:pt idx="9">
                  <c:v>0</c:v>
                </c:pt>
              </c:numCache>
            </c:numRef>
          </c:val>
        </c:ser>
        <c:dLbls>
          <c:showLegendKey val="0"/>
          <c:showVal val="0"/>
          <c:showCatName val="0"/>
          <c:showSerName val="0"/>
          <c:showPercent val="0"/>
          <c:showBubbleSize val="0"/>
        </c:dLbls>
        <c:gapWidth val="150"/>
        <c:shape val="box"/>
        <c:axId val="411720320"/>
        <c:axId val="411754880"/>
        <c:axId val="0"/>
      </c:bar3DChart>
      <c:catAx>
        <c:axId val="411720320"/>
        <c:scaling>
          <c:orientation val="minMax"/>
        </c:scaling>
        <c:delete val="0"/>
        <c:axPos val="b"/>
        <c:numFmt formatCode="General" sourceLinked="0"/>
        <c:majorTickMark val="none"/>
        <c:minorTickMark val="none"/>
        <c:tickLblPos val="nextTo"/>
        <c:txPr>
          <a:bodyPr/>
          <a:lstStyle/>
          <a:p>
            <a:pPr>
              <a:defRPr lang="es-HN"/>
            </a:pPr>
            <a:endParaRPr lang="es-HN"/>
          </a:p>
        </c:txPr>
        <c:crossAx val="411754880"/>
        <c:crosses val="autoZero"/>
        <c:auto val="1"/>
        <c:lblAlgn val="ctr"/>
        <c:lblOffset val="100"/>
        <c:noMultiLvlLbl val="0"/>
      </c:catAx>
      <c:valAx>
        <c:axId val="41175488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1172032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75</c:v>
                </c:pt>
                <c:pt idx="2">
                  <c:v>49</c:v>
                </c:pt>
                <c:pt idx="3">
                  <c:v>215</c:v>
                </c:pt>
                <c:pt idx="4">
                  <c:v>0</c:v>
                </c:pt>
                <c:pt idx="5">
                  <c:v>16</c:v>
                </c:pt>
                <c:pt idx="6">
                  <c:v>20</c:v>
                </c:pt>
                <c:pt idx="7">
                  <c:v>0</c:v>
                </c:pt>
                <c:pt idx="8">
                  <c:v>43</c:v>
                </c:pt>
                <c:pt idx="9">
                  <c:v>0</c:v>
                </c:pt>
                <c:pt idx="10">
                  <c:v>10</c:v>
                </c:pt>
                <c:pt idx="11">
                  <c:v>2</c:v>
                </c:pt>
                <c:pt idx="12">
                  <c:v>0</c:v>
                </c:pt>
                <c:pt idx="13">
                  <c:v>125</c:v>
                </c:pt>
                <c:pt idx="14">
                  <c:v>4</c:v>
                </c:pt>
                <c:pt idx="15">
                  <c:v>0</c:v>
                </c:pt>
                <c:pt idx="16">
                  <c:v>0</c:v>
                </c:pt>
              </c:numCache>
            </c:numRef>
          </c:val>
        </c:ser>
        <c:dLbls>
          <c:showLegendKey val="0"/>
          <c:showVal val="0"/>
          <c:showCatName val="0"/>
          <c:showSerName val="0"/>
          <c:showPercent val="0"/>
          <c:showBubbleSize val="0"/>
        </c:dLbls>
        <c:gapWidth val="150"/>
        <c:shape val="box"/>
        <c:axId val="411769472"/>
        <c:axId val="411783552"/>
        <c:axId val="0"/>
      </c:bar3DChart>
      <c:catAx>
        <c:axId val="411769472"/>
        <c:scaling>
          <c:orientation val="minMax"/>
        </c:scaling>
        <c:delete val="0"/>
        <c:axPos val="b"/>
        <c:numFmt formatCode="General" sourceLinked="0"/>
        <c:majorTickMark val="none"/>
        <c:minorTickMark val="none"/>
        <c:tickLblPos val="nextTo"/>
        <c:txPr>
          <a:bodyPr/>
          <a:lstStyle/>
          <a:p>
            <a:pPr>
              <a:defRPr lang="es-HN"/>
            </a:pPr>
            <a:endParaRPr lang="es-HN"/>
          </a:p>
        </c:txPr>
        <c:crossAx val="411783552"/>
        <c:crosses val="autoZero"/>
        <c:auto val="1"/>
        <c:lblAlgn val="ctr"/>
        <c:lblOffset val="100"/>
        <c:noMultiLvlLbl val="0"/>
      </c:catAx>
      <c:valAx>
        <c:axId val="41178355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1176947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68" dataDxfId="67">
  <autoFilter ref="B3:C13"/>
  <tableColumns count="2">
    <tableColumn id="1" name="Descripción" dataDxfId="66"/>
    <tableColumn id="2" name="Monto" dataDxfId="65"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64" dataDxfId="63">
  <autoFilter ref="B39:D57"/>
  <tableColumns count="3">
    <tableColumn id="1" name="Descripción" dataDxfId="62"/>
    <tableColumn id="2" name="Cantidad" dataDxfId="61" dataCellStyle="Millares"/>
    <tableColumn id="3" name="Montos" dataDxfId="60">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59" dataDxfId="58">
  <autoFilter ref="B68:D80"/>
  <tableColumns count="3">
    <tableColumn id="1" name="Descripción" dataDxfId="57"/>
    <tableColumn id="2" name="Cantidad" dataDxfId="56" dataCellStyle="Millares"/>
    <tableColumn id="3" name="Montos" dataDxfId="55">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54">
  <autoFilter ref="B85:D103"/>
  <tableColumns count="3">
    <tableColumn id="1" name="Descripción " dataDxfId="53"/>
    <tableColumn id="2" name="Cantidad" dataDxfId="52" dataCellStyle="Millares"/>
    <tableColumn id="3" name="Montos" dataDxfId="51">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50" tableBorderDxfId="49">
  <autoFilter ref="H3:I14"/>
  <tableColumns count="2">
    <tableColumn id="1" name="Dimensión" dataDxfId="48"/>
    <tableColumn id="2" name="Monto" dataDxfId="47"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46" tableBorderDxfId="45">
  <autoFilter ref="H17:I25"/>
  <tableColumns count="2">
    <tableColumn id="1" name="Dimensión" dataDxfId="44"/>
    <tableColumn id="2" name="Monto" dataDxfId="43"/>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42" headerRowBorderDxfId="41" tableBorderDxfId="40">
  <autoFilter ref="E7:F11"/>
  <tableColumns count="2">
    <tableColumn id="1" name="Presupuesto" dataDxfId="39"/>
    <tableColumn id="2" name=" Monto " dataDxfId="38">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61"/>
      <c r="U2" s="661"/>
      <c r="V2" s="661"/>
      <c r="W2" s="661"/>
      <c r="X2" s="661"/>
      <c r="Y2" s="661"/>
      <c r="Z2" s="661"/>
      <c r="AA2" s="661"/>
      <c r="AB2" s="661"/>
      <c r="AC2" s="661" t="s">
        <v>25</v>
      </c>
      <c r="AD2" s="661"/>
      <c r="AE2" s="661"/>
      <c r="AF2" s="661"/>
      <c r="AG2" s="661"/>
      <c r="AH2" s="661"/>
      <c r="AI2" s="661"/>
      <c r="AJ2" s="661"/>
    </row>
    <row r="3" spans="2:36" ht="16.5" customHeight="1" x14ac:dyDescent="0.25">
      <c r="B3" s="33" t="s">
        <v>7</v>
      </c>
      <c r="C3" s="33"/>
      <c r="D3" s="33"/>
      <c r="E3" s="33"/>
      <c r="F3" s="33"/>
      <c r="G3" s="33"/>
      <c r="H3" s="33"/>
      <c r="I3" s="33"/>
      <c r="J3" s="33"/>
      <c r="K3" s="33"/>
      <c r="L3" s="33"/>
      <c r="M3" s="33"/>
      <c r="N3" s="33"/>
      <c r="O3" s="33"/>
      <c r="P3" s="33"/>
      <c r="Q3" s="33"/>
      <c r="R3" s="33"/>
      <c r="S3" s="33"/>
      <c r="T3" s="661"/>
      <c r="U3" s="661"/>
      <c r="V3" s="661"/>
      <c r="W3" s="661"/>
      <c r="X3" s="661"/>
      <c r="Y3" s="661"/>
      <c r="Z3" s="661"/>
      <c r="AA3" s="661"/>
      <c r="AB3" s="661"/>
      <c r="AC3" s="661" t="s">
        <v>7</v>
      </c>
      <c r="AD3" s="661"/>
      <c r="AE3" s="661"/>
      <c r="AF3" s="661"/>
      <c r="AG3" s="661"/>
      <c r="AH3" s="661"/>
      <c r="AI3" s="661"/>
      <c r="AJ3" s="661"/>
    </row>
    <row r="4" spans="2:36" ht="12.75" customHeight="1" x14ac:dyDescent="0.25">
      <c r="B4" s="33" t="s">
        <v>36</v>
      </c>
      <c r="C4" s="33"/>
      <c r="D4" s="33"/>
      <c r="E4" s="33"/>
      <c r="F4" s="33"/>
      <c r="G4" s="33"/>
      <c r="H4" s="33"/>
      <c r="I4" s="33"/>
      <c r="J4" s="33"/>
      <c r="K4" s="33"/>
      <c r="L4" s="33"/>
      <c r="M4" s="33"/>
      <c r="N4" s="33"/>
      <c r="O4" s="33"/>
      <c r="P4" s="33"/>
      <c r="Q4" s="33"/>
      <c r="R4" s="33"/>
      <c r="S4" s="33"/>
      <c r="T4" s="661"/>
      <c r="U4" s="661"/>
      <c r="V4" s="661"/>
      <c r="W4" s="661"/>
      <c r="X4" s="661"/>
      <c r="Y4" s="661"/>
      <c r="Z4" s="661"/>
      <c r="AA4" s="661"/>
      <c r="AB4" s="661"/>
      <c r="AC4" s="661" t="s">
        <v>36</v>
      </c>
      <c r="AD4" s="661"/>
      <c r="AE4" s="661"/>
      <c r="AF4" s="661"/>
      <c r="AG4" s="661"/>
      <c r="AH4" s="661"/>
      <c r="AI4" s="661"/>
      <c r="AJ4" s="661"/>
    </row>
    <row r="5" spans="2:36" ht="15.75" x14ac:dyDescent="0.25">
      <c r="B5" s="2"/>
      <c r="C5" s="2"/>
      <c r="D5" s="2"/>
    </row>
    <row r="6" spans="2:36" ht="16.5" thickBot="1" x14ac:dyDescent="0.3">
      <c r="B6" s="2"/>
      <c r="C6" s="2"/>
      <c r="D6" s="2"/>
    </row>
    <row r="7" spans="2:36" ht="75.75" customHeight="1" x14ac:dyDescent="0.25">
      <c r="B7" s="656" t="s">
        <v>20</v>
      </c>
      <c r="C7" s="656" t="s">
        <v>38</v>
      </c>
      <c r="D7" s="656" t="s">
        <v>39</v>
      </c>
      <c r="E7" s="658" t="s">
        <v>40</v>
      </c>
      <c r="F7" s="656" t="s">
        <v>37</v>
      </c>
      <c r="G7" s="658" t="s">
        <v>9</v>
      </c>
      <c r="H7" s="660" t="s">
        <v>0</v>
      </c>
      <c r="I7" s="660" t="s">
        <v>8</v>
      </c>
      <c r="J7" s="660" t="s">
        <v>16</v>
      </c>
      <c r="K7" s="660"/>
      <c r="L7" s="660" t="s">
        <v>13</v>
      </c>
      <c r="M7" s="660"/>
      <c r="N7" s="660"/>
      <c r="O7" s="660"/>
      <c r="P7" s="660"/>
      <c r="Q7" s="660"/>
      <c r="R7" s="660"/>
      <c r="S7" s="660"/>
      <c r="T7" s="656" t="s">
        <v>14</v>
      </c>
      <c r="U7" s="660" t="s">
        <v>18</v>
      </c>
      <c r="V7" s="660" t="s">
        <v>26</v>
      </c>
      <c r="W7" s="660"/>
      <c r="X7" s="660" t="s">
        <v>15</v>
      </c>
      <c r="Y7" s="660" t="s">
        <v>17</v>
      </c>
      <c r="Z7" s="660"/>
      <c r="AA7" s="660" t="s">
        <v>22</v>
      </c>
      <c r="AB7" s="660" t="s">
        <v>32</v>
      </c>
      <c r="AC7" s="662" t="s">
        <v>31</v>
      </c>
      <c r="AD7" s="662"/>
      <c r="AE7" s="662"/>
      <c r="AF7" s="662"/>
      <c r="AG7" s="660" t="s">
        <v>28</v>
      </c>
      <c r="AH7" s="660" t="s">
        <v>29</v>
      </c>
      <c r="AI7" s="660" t="s">
        <v>1</v>
      </c>
      <c r="AJ7" s="660" t="s">
        <v>2</v>
      </c>
    </row>
    <row r="8" spans="2:36" ht="15.75" customHeight="1" x14ac:dyDescent="0.25">
      <c r="B8" s="657"/>
      <c r="C8" s="657"/>
      <c r="D8" s="657"/>
      <c r="E8" s="659"/>
      <c r="F8" s="657"/>
      <c r="G8" s="659"/>
      <c r="H8" s="655"/>
      <c r="I8" s="655"/>
      <c r="J8" s="655" t="s">
        <v>33</v>
      </c>
      <c r="K8" s="655" t="s">
        <v>19</v>
      </c>
      <c r="L8" s="663" t="s">
        <v>3</v>
      </c>
      <c r="M8" s="663"/>
      <c r="N8" s="663" t="s">
        <v>4</v>
      </c>
      <c r="O8" s="663"/>
      <c r="P8" s="663" t="s">
        <v>5</v>
      </c>
      <c r="Q8" s="663"/>
      <c r="R8" s="663" t="s">
        <v>6</v>
      </c>
      <c r="S8" s="663"/>
      <c r="T8" s="657"/>
      <c r="U8" s="655"/>
      <c r="V8" s="655" t="s">
        <v>23</v>
      </c>
      <c r="W8" s="655" t="s">
        <v>21</v>
      </c>
      <c r="X8" s="655"/>
      <c r="Y8" s="655" t="s">
        <v>23</v>
      </c>
      <c r="Z8" s="655" t="s">
        <v>21</v>
      </c>
      <c r="AA8" s="655"/>
      <c r="AB8" s="655"/>
      <c r="AC8" s="14" t="s">
        <v>3</v>
      </c>
      <c r="AD8" s="14" t="s">
        <v>4</v>
      </c>
      <c r="AE8" s="14" t="s">
        <v>5</v>
      </c>
      <c r="AF8" s="14" t="s">
        <v>6</v>
      </c>
      <c r="AG8" s="655"/>
      <c r="AH8" s="655"/>
      <c r="AI8" s="655"/>
      <c r="AJ8" s="655"/>
    </row>
    <row r="9" spans="2:36" ht="78.75" x14ac:dyDescent="0.25">
      <c r="B9" s="657"/>
      <c r="C9" s="657"/>
      <c r="D9" s="657"/>
      <c r="E9" s="659"/>
      <c r="F9" s="657"/>
      <c r="G9" s="659"/>
      <c r="H9" s="655"/>
      <c r="I9" s="655"/>
      <c r="J9" s="655"/>
      <c r="K9" s="655"/>
      <c r="L9" s="32" t="s">
        <v>11</v>
      </c>
      <c r="M9" s="32" t="s">
        <v>12</v>
      </c>
      <c r="N9" s="32" t="s">
        <v>11</v>
      </c>
      <c r="O9" s="32" t="s">
        <v>12</v>
      </c>
      <c r="P9" s="32" t="s">
        <v>11</v>
      </c>
      <c r="Q9" s="32" t="s">
        <v>12</v>
      </c>
      <c r="R9" s="32" t="s">
        <v>11</v>
      </c>
      <c r="S9" s="32" t="s">
        <v>12</v>
      </c>
      <c r="T9" s="657"/>
      <c r="U9" s="655"/>
      <c r="V9" s="655"/>
      <c r="W9" s="655"/>
      <c r="X9" s="655"/>
      <c r="Y9" s="655"/>
      <c r="Z9" s="655"/>
      <c r="AA9" s="655"/>
      <c r="AB9" s="655"/>
      <c r="AC9" s="14" t="s">
        <v>24</v>
      </c>
      <c r="AD9" s="14" t="s">
        <v>24</v>
      </c>
      <c r="AE9" s="14" t="s">
        <v>24</v>
      </c>
      <c r="AF9" s="14" t="s">
        <v>24</v>
      </c>
      <c r="AG9" s="655"/>
      <c r="AH9" s="655"/>
      <c r="AI9" s="655"/>
      <c r="AJ9" s="655"/>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53" t="s">
        <v>10</v>
      </c>
      <c r="K31" s="654"/>
      <c r="L31" s="651"/>
      <c r="M31" s="652"/>
      <c r="N31" s="651"/>
      <c r="O31" s="652"/>
      <c r="P31" s="651"/>
      <c r="Q31" s="652"/>
      <c r="R31" s="651"/>
      <c r="S31" s="652"/>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1428</v>
      </c>
      <c r="K2" s="122" t="s">
        <v>1364</v>
      </c>
      <c r="L2" s="122" t="s">
        <v>1365</v>
      </c>
      <c r="M2" s="122" t="s">
        <v>1366</v>
      </c>
      <c r="N2" s="122" t="s">
        <v>1367</v>
      </c>
      <c r="O2" s="122" t="s">
        <v>1368</v>
      </c>
      <c r="P2" s="122" t="s">
        <v>1447</v>
      </c>
      <c r="Q2" s="122" t="s">
        <v>1484</v>
      </c>
      <c r="R2" s="429" t="str">
        <f>+Presupuesto!D11</f>
        <v>Recurrente</v>
      </c>
      <c r="S2" s="429"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24" t="s">
        <v>420</v>
      </c>
      <c r="AI2" s="424" t="s">
        <v>421</v>
      </c>
      <c r="AJ2" s="424" t="s">
        <v>422</v>
      </c>
      <c r="AK2" s="424" t="s">
        <v>423</v>
      </c>
      <c r="AL2" s="424" t="s">
        <v>424</v>
      </c>
      <c r="AM2" s="424" t="s">
        <v>427</v>
      </c>
      <c r="AN2" s="424" t="s">
        <v>425</v>
      </c>
      <c r="AO2" s="424" t="s">
        <v>426</v>
      </c>
      <c r="AP2" s="424" t="s">
        <v>428</v>
      </c>
      <c r="AQ2" s="424" t="s">
        <v>429</v>
      </c>
      <c r="AR2" s="424" t="s">
        <v>430</v>
      </c>
      <c r="AS2" s="424" t="s">
        <v>431</v>
      </c>
      <c r="AT2" s="424" t="s">
        <v>432</v>
      </c>
      <c r="AU2" s="424" t="s">
        <v>433</v>
      </c>
      <c r="AV2" s="424" t="s">
        <v>434</v>
      </c>
      <c r="AW2" s="424" t="s">
        <v>435</v>
      </c>
      <c r="AX2" s="424" t="s">
        <v>436</v>
      </c>
      <c r="AY2" s="424" t="s">
        <v>437</v>
      </c>
      <c r="AZ2" s="424" t="s">
        <v>438</v>
      </c>
      <c r="BA2" s="424" t="s">
        <v>439</v>
      </c>
      <c r="BB2" s="424" t="s">
        <v>440</v>
      </c>
      <c r="BC2" s="424" t="s">
        <v>441</v>
      </c>
      <c r="BD2" s="424" t="s">
        <v>442</v>
      </c>
      <c r="BE2" s="424" t="s">
        <v>443</v>
      </c>
      <c r="BF2" s="424" t="s">
        <v>444</v>
      </c>
      <c r="BG2" s="424" t="s">
        <v>445</v>
      </c>
      <c r="BH2" s="424" t="s">
        <v>446</v>
      </c>
      <c r="BI2" s="424" t="s">
        <v>447</v>
      </c>
      <c r="BJ2" s="424" t="s">
        <v>448</v>
      </c>
      <c r="BK2" s="424" t="s">
        <v>449</v>
      </c>
      <c r="BL2" s="424" t="s">
        <v>450</v>
      </c>
      <c r="BM2" s="424" t="s">
        <v>451</v>
      </c>
      <c r="BN2" s="424" t="s">
        <v>452</v>
      </c>
      <c r="BO2" s="424" t="s">
        <v>453</v>
      </c>
      <c r="BP2" s="424" t="s">
        <v>454</v>
      </c>
      <c r="BQ2" s="424" t="s">
        <v>455</v>
      </c>
      <c r="BR2" s="424" t="s">
        <v>456</v>
      </c>
      <c r="BS2" s="424" t="s">
        <v>457</v>
      </c>
      <c r="BT2" s="424" t="s">
        <v>458</v>
      </c>
      <c r="BU2" s="424" t="s">
        <v>459</v>
      </c>
    </row>
    <row r="3" spans="1:555" hidden="1" x14ac:dyDescent="0.25">
      <c r="AH3" s="425">
        <v>2500</v>
      </c>
      <c r="AI3" s="425">
        <v>1900</v>
      </c>
      <c r="AJ3" s="425">
        <v>1650</v>
      </c>
      <c r="AK3" s="425">
        <v>1580</v>
      </c>
      <c r="AL3" s="425">
        <v>2250</v>
      </c>
      <c r="AM3" s="425">
        <v>1650</v>
      </c>
      <c r="AN3" s="425">
        <v>1400</v>
      </c>
      <c r="AO3" s="426">
        <v>1340</v>
      </c>
      <c r="AP3" s="426">
        <v>2000</v>
      </c>
      <c r="AQ3" s="426">
        <v>1400</v>
      </c>
      <c r="AR3" s="426">
        <v>1150</v>
      </c>
      <c r="AS3" s="426">
        <v>1100</v>
      </c>
      <c r="AT3" s="426">
        <v>1750</v>
      </c>
      <c r="AU3" s="426">
        <v>1150</v>
      </c>
      <c r="AV3" s="426">
        <v>900</v>
      </c>
      <c r="AW3" s="426">
        <v>860</v>
      </c>
      <c r="AX3" s="426">
        <v>1200</v>
      </c>
      <c r="AY3" s="427">
        <v>900</v>
      </c>
      <c r="AZ3" s="427">
        <v>650</v>
      </c>
      <c r="BA3" s="427">
        <v>620</v>
      </c>
      <c r="BB3" s="425">
        <f>+'Cuadro Resumen'!C213</f>
        <v>5605.2314999999999</v>
      </c>
      <c r="BC3" s="425">
        <f>+'Cuadro Resumen'!D213</f>
        <v>5165.6055000000006</v>
      </c>
      <c r="BD3" s="425">
        <f>+'Cuadro Resumen'!E213</f>
        <v>6594.39</v>
      </c>
      <c r="BE3" s="425">
        <f>+'Cuadro Resumen'!F213</f>
        <v>6154.7640000000001</v>
      </c>
      <c r="BF3" s="425">
        <f>+'Cuadro Resumen'!C214</f>
        <v>4945.7925000000005</v>
      </c>
      <c r="BG3" s="425">
        <f>+'Cuadro Resumen'!D214</f>
        <v>4506.1665000000003</v>
      </c>
      <c r="BH3" s="425">
        <f>+'Cuadro Resumen'!E214</f>
        <v>5934.951</v>
      </c>
      <c r="BI3" s="425">
        <f>+'Cuadro Resumen'!F214</f>
        <v>5495.3249999999998</v>
      </c>
      <c r="BJ3" s="426">
        <f>+'Cuadro Resumen'!C215</f>
        <v>4286.3535000000002</v>
      </c>
      <c r="BK3" s="426">
        <f>+'Cuadro Resumen'!D215</f>
        <v>3956.634</v>
      </c>
      <c r="BL3" s="426">
        <f>+'Cuadro Resumen'!E215</f>
        <v>5275.5120000000006</v>
      </c>
      <c r="BM3" s="426">
        <f>+'Cuadro Resumen'!F215</f>
        <v>4835.8860000000004</v>
      </c>
      <c r="BN3" s="426">
        <f>+'Cuadro Resumen'!C216</f>
        <v>3626.9145000000003</v>
      </c>
      <c r="BO3" s="426">
        <f>+'Cuadro Resumen'!D216</f>
        <v>3297.1950000000002</v>
      </c>
      <c r="BP3" s="426">
        <f>+'Cuadro Resumen'!E216</f>
        <v>4616.0730000000003</v>
      </c>
      <c r="BQ3" s="426">
        <f>+'Cuadro Resumen'!F216</f>
        <v>4286.3535000000002</v>
      </c>
      <c r="BR3" s="426">
        <f>+'Cuadro Resumen'!C217</f>
        <v>3187.2885000000001</v>
      </c>
      <c r="BS3" s="426">
        <f>+'Cuadro Resumen'!D217</f>
        <v>2967.4755</v>
      </c>
      <c r="BT3" s="426">
        <f>+'Cuadro Resumen'!E217</f>
        <v>4066.5405000000001</v>
      </c>
      <c r="BU3" s="426">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59">
        <f>SUM(F17:F37)</f>
        <v>0</v>
      </c>
      <c r="F10" s="70"/>
      <c r="G10" s="79"/>
      <c r="H10" s="70"/>
      <c r="I10" s="70"/>
    </row>
    <row r="11" spans="1:555" x14ac:dyDescent="0.25">
      <c r="C11" s="70"/>
      <c r="D11" s="31"/>
      <c r="E11" s="93"/>
      <c r="F11" s="93"/>
      <c r="G11" s="93"/>
      <c r="H11" s="76"/>
      <c r="I11" s="76"/>
      <c r="J11" s="76"/>
      <c r="K11" s="112"/>
    </row>
    <row r="12" spans="1:555" ht="15.75" x14ac:dyDescent="0.25">
      <c r="B12" s="93"/>
      <c r="C12" s="298" t="s">
        <v>392</v>
      </c>
      <c r="D12" s="357"/>
      <c r="E12" s="93"/>
      <c r="F12" s="93"/>
      <c r="G12" s="93"/>
      <c r="H12" s="76"/>
      <c r="I12" s="76"/>
      <c r="J12" s="76"/>
      <c r="K12" s="112"/>
    </row>
    <row r="13" spans="1:555" ht="18.75" x14ac:dyDescent="0.2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c r="D17" s="158"/>
      <c r="E17" s="115"/>
      <c r="F17" s="97">
        <f t="shared" ref="F17:F37" si="0">D17*E17</f>
        <v>0</v>
      </c>
      <c r="G17" s="161"/>
      <c r="H17" s="142"/>
      <c r="I17" s="130" t="e">
        <f>VLOOKUP(H17,Presupuesto!$B$11:$C$565,2,0)</f>
        <v>#N/A</v>
      </c>
      <c r="J17" s="219" t="s">
        <v>1428</v>
      </c>
      <c r="K17" s="98" t="s">
        <v>394</v>
      </c>
      <c r="L17" s="98"/>
    </row>
    <row r="18" spans="3:12" x14ac:dyDescent="0.25">
      <c r="C18" s="141"/>
      <c r="D18" s="158"/>
      <c r="E18" s="123"/>
      <c r="F18" s="97">
        <f t="shared" si="0"/>
        <v>0</v>
      </c>
      <c r="G18" s="161"/>
      <c r="H18" s="142"/>
      <c r="I18" s="130" t="e">
        <f>VLOOKUP(H18,Presupuesto!$B$11:$C$565,2,0)</f>
        <v>#N/A</v>
      </c>
      <c r="J18" s="98" t="str">
        <f>$J$17</f>
        <v>Posgrado</v>
      </c>
      <c r="K18" s="98" t="s">
        <v>412</v>
      </c>
      <c r="L18" s="98"/>
    </row>
    <row r="19" spans="3:12" x14ac:dyDescent="0.25">
      <c r="C19" s="141"/>
      <c r="D19" s="158"/>
      <c r="E19" s="123"/>
      <c r="F19" s="97">
        <f t="shared" si="0"/>
        <v>0</v>
      </c>
      <c r="G19" s="161"/>
      <c r="H19" s="142"/>
      <c r="I19" s="130" t="e">
        <f>VLOOKUP(H19,Presupuesto!$B$11:$C$565,2,0)</f>
        <v>#N/A</v>
      </c>
      <c r="J19" s="98" t="str">
        <f t="shared" ref="J19:J36" si="1">$J$17</f>
        <v>Posgrado</v>
      </c>
      <c r="K19" s="98" t="s">
        <v>412</v>
      </c>
      <c r="L19" s="98"/>
    </row>
    <row r="20" spans="3:12" x14ac:dyDescent="0.25">
      <c r="C20" s="141"/>
      <c r="D20" s="158"/>
      <c r="E20" s="123"/>
      <c r="F20" s="97">
        <f t="shared" si="0"/>
        <v>0</v>
      </c>
      <c r="G20" s="161"/>
      <c r="H20" s="142"/>
      <c r="I20" s="130" t="e">
        <f>VLOOKUP(H20,Presupuesto!$B$11:$C$565,2,0)</f>
        <v>#N/A</v>
      </c>
      <c r="J20" s="98" t="str">
        <f t="shared" si="1"/>
        <v>Posgrado</v>
      </c>
      <c r="K20" s="98" t="s">
        <v>412</v>
      </c>
      <c r="L20" s="98"/>
    </row>
    <row r="21" spans="3:12" x14ac:dyDescent="0.25">
      <c r="C21" s="141"/>
      <c r="D21" s="158"/>
      <c r="E21" s="123"/>
      <c r="F21" s="97">
        <f t="shared" si="0"/>
        <v>0</v>
      </c>
      <c r="G21" s="161"/>
      <c r="H21" s="142"/>
      <c r="I21" s="130" t="e">
        <f>VLOOKUP(H21,Presupuesto!$B$11:$C$565,2,0)</f>
        <v>#N/A</v>
      </c>
      <c r="J21" s="98" t="str">
        <f t="shared" si="1"/>
        <v>Posgrado</v>
      </c>
      <c r="K21" s="98" t="s">
        <v>412</v>
      </c>
      <c r="L21" s="98"/>
    </row>
    <row r="22" spans="3:12" x14ac:dyDescent="0.25">
      <c r="C22" s="141"/>
      <c r="D22" s="158"/>
      <c r="E22" s="123"/>
      <c r="F22" s="97">
        <f t="shared" si="0"/>
        <v>0</v>
      </c>
      <c r="G22" s="161"/>
      <c r="H22" s="142"/>
      <c r="I22" s="130" t="e">
        <f>VLOOKUP(H22,Presupuesto!$B$11:$C$565,2,0)</f>
        <v>#N/A</v>
      </c>
      <c r="J22" s="98" t="str">
        <f t="shared" si="1"/>
        <v>Posgrado</v>
      </c>
      <c r="K22" s="98" t="s">
        <v>401</v>
      </c>
      <c r="L22" s="98"/>
    </row>
    <row r="23" spans="3:12" x14ac:dyDescent="0.25">
      <c r="C23" s="141"/>
      <c r="D23" s="158"/>
      <c r="E23" s="123"/>
      <c r="F23" s="97">
        <f t="shared" si="0"/>
        <v>0</v>
      </c>
      <c r="G23" s="161"/>
      <c r="H23" s="142"/>
      <c r="I23" s="130" t="e">
        <f>VLOOKUP(H23,Presupuesto!$B$11:$C$565,2,0)</f>
        <v>#N/A</v>
      </c>
      <c r="J23" s="98" t="str">
        <f t="shared" si="1"/>
        <v>Posgrado</v>
      </c>
      <c r="K23" s="98" t="s">
        <v>412</v>
      </c>
      <c r="L23" s="98"/>
    </row>
    <row r="24" spans="3:12" x14ac:dyDescent="0.25">
      <c r="C24" s="141"/>
      <c r="D24" s="158"/>
      <c r="E24" s="123"/>
      <c r="F24" s="97">
        <f t="shared" si="0"/>
        <v>0</v>
      </c>
      <c r="G24" s="161"/>
      <c r="H24" s="142"/>
      <c r="I24" s="130" t="e">
        <f>VLOOKUP(H24,Presupuesto!$B$11:$C$565,2,0)</f>
        <v>#N/A</v>
      </c>
      <c r="J24" s="98" t="str">
        <f t="shared" si="1"/>
        <v>Posgrado</v>
      </c>
      <c r="K24" s="98" t="s">
        <v>412</v>
      </c>
      <c r="L24" s="98"/>
    </row>
    <row r="25" spans="3:12" x14ac:dyDescent="0.25">
      <c r="C25" s="141"/>
      <c r="D25" s="158"/>
      <c r="E25" s="123"/>
      <c r="F25" s="97">
        <f t="shared" si="0"/>
        <v>0</v>
      </c>
      <c r="G25" s="161"/>
      <c r="H25" s="142"/>
      <c r="I25" s="130" t="e">
        <f>VLOOKUP(H25,Presupuesto!$B$11:$C$565,2,0)</f>
        <v>#N/A</v>
      </c>
      <c r="J25" s="98" t="str">
        <f t="shared" si="1"/>
        <v>Posgrado</v>
      </c>
      <c r="K25" s="98" t="s">
        <v>412</v>
      </c>
      <c r="L25" s="98"/>
    </row>
    <row r="26" spans="3:12" x14ac:dyDescent="0.25">
      <c r="C26" s="141"/>
      <c r="D26" s="158"/>
      <c r="E26" s="123"/>
      <c r="F26" s="97">
        <f t="shared" si="0"/>
        <v>0</v>
      </c>
      <c r="G26" s="161"/>
      <c r="H26" s="142"/>
      <c r="I26" s="130" t="e">
        <f>VLOOKUP(H26,Presupuesto!$B$11:$C$565,2,0)</f>
        <v>#N/A</v>
      </c>
      <c r="J26" s="98" t="str">
        <f t="shared" si="1"/>
        <v>Posgrado</v>
      </c>
      <c r="K26" s="98" t="s">
        <v>412</v>
      </c>
      <c r="L26" s="98"/>
    </row>
    <row r="27" spans="3:12" x14ac:dyDescent="0.25">
      <c r="C27" s="143"/>
      <c r="D27" s="158"/>
      <c r="E27" s="118"/>
      <c r="F27" s="97">
        <f t="shared" si="0"/>
        <v>0</v>
      </c>
      <c r="G27" s="161"/>
      <c r="H27" s="144"/>
      <c r="I27" s="130" t="e">
        <f>VLOOKUP(H27,Presupuesto!$B$11:$C$565,2,0)</f>
        <v>#N/A</v>
      </c>
      <c r="J27" s="98" t="str">
        <f t="shared" si="1"/>
        <v>Posgrado</v>
      </c>
      <c r="K27" s="98" t="s">
        <v>412</v>
      </c>
      <c r="L27" s="98"/>
    </row>
    <row r="28" spans="3:12" x14ac:dyDescent="0.25">
      <c r="C28" s="143"/>
      <c r="D28" s="158"/>
      <c r="E28" s="118"/>
      <c r="F28" s="97">
        <f t="shared" si="0"/>
        <v>0</v>
      </c>
      <c r="G28" s="161"/>
      <c r="H28" s="144"/>
      <c r="I28" s="130" t="e">
        <f>VLOOKUP(H28,Presupuesto!$B$11:$C$565,2,0)</f>
        <v>#N/A</v>
      </c>
      <c r="J28" s="98" t="str">
        <f t="shared" si="1"/>
        <v>Posgrado</v>
      </c>
      <c r="K28" s="98" t="s">
        <v>412</v>
      </c>
      <c r="L28" s="98"/>
    </row>
    <row r="29" spans="3:12" x14ac:dyDescent="0.25">
      <c r="C29" s="143"/>
      <c r="D29" s="158"/>
      <c r="E29" s="118"/>
      <c r="F29" s="97">
        <f t="shared" si="0"/>
        <v>0</v>
      </c>
      <c r="G29" s="161"/>
      <c r="H29" s="144"/>
      <c r="I29" s="130" t="e">
        <f>VLOOKUP(H29,Presupuesto!$B$11:$C$565,2,0)</f>
        <v>#N/A</v>
      </c>
      <c r="J29" s="98" t="str">
        <f t="shared" si="1"/>
        <v>Posgrado</v>
      </c>
      <c r="K29" s="98" t="s">
        <v>412</v>
      </c>
      <c r="L29" s="98"/>
    </row>
    <row r="30" spans="3:12" x14ac:dyDescent="0.25">
      <c r="C30" s="143"/>
      <c r="D30" s="158"/>
      <c r="E30" s="118"/>
      <c r="F30" s="97">
        <f t="shared" si="0"/>
        <v>0</v>
      </c>
      <c r="G30" s="161"/>
      <c r="H30" s="144"/>
      <c r="I30" s="130" t="e">
        <f>VLOOKUP(H30,Presupuesto!$B$11:$C$565,2,0)</f>
        <v>#N/A</v>
      </c>
      <c r="J30" s="98" t="str">
        <f t="shared" si="1"/>
        <v>Posgrado</v>
      </c>
      <c r="K30" s="98" t="s">
        <v>412</v>
      </c>
      <c r="L30" s="98"/>
    </row>
    <row r="31" spans="3:12" x14ac:dyDescent="0.25">
      <c r="C31" s="143"/>
      <c r="D31" s="158"/>
      <c r="E31" s="118"/>
      <c r="F31" s="97">
        <f t="shared" si="0"/>
        <v>0</v>
      </c>
      <c r="G31" s="161"/>
      <c r="H31" s="144"/>
      <c r="I31" s="130" t="e">
        <f>VLOOKUP(H31,Presupuesto!$B$11:$C$565,2,0)</f>
        <v>#N/A</v>
      </c>
      <c r="J31" s="98" t="str">
        <f t="shared" si="1"/>
        <v>Posgrado</v>
      </c>
      <c r="K31" s="98" t="s">
        <v>412</v>
      </c>
      <c r="L31" s="98"/>
    </row>
    <row r="32" spans="3:12" x14ac:dyDescent="0.25">
      <c r="C32" s="143"/>
      <c r="D32" s="158"/>
      <c r="E32" s="118"/>
      <c r="F32" s="97">
        <f t="shared" si="0"/>
        <v>0</v>
      </c>
      <c r="G32" s="161"/>
      <c r="H32" s="144"/>
      <c r="I32" s="130" t="e">
        <f>VLOOKUP(H32,Presupuesto!$B$11:$C$565,2,0)</f>
        <v>#N/A</v>
      </c>
      <c r="J32" s="98" t="str">
        <f t="shared" si="1"/>
        <v>Posgrado</v>
      </c>
      <c r="K32" s="98" t="s">
        <v>412</v>
      </c>
      <c r="L32" s="98"/>
    </row>
    <row r="33" spans="3:12" x14ac:dyDescent="0.25">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Posgrado</v>
      </c>
      <c r="K37" s="124" t="s">
        <v>394</v>
      </c>
      <c r="L37" s="106"/>
    </row>
    <row r="38" spans="3:12" x14ac:dyDescent="0.25">
      <c r="F38" s="90"/>
      <c r="G38" s="89"/>
      <c r="H38" s="90"/>
      <c r="I38" s="90"/>
    </row>
    <row r="39" spans="3:12" ht="15.75" thickBot="1" x14ac:dyDescent="0.3"/>
    <row r="40" spans="3:12" ht="15.75" thickBot="1" x14ac:dyDescent="0.3">
      <c r="C40" s="157" t="s">
        <v>53</v>
      </c>
      <c r="D40" s="359">
        <f>SUM(F47:F67)</f>
        <v>0</v>
      </c>
      <c r="F40" s="70"/>
      <c r="G40" s="79"/>
      <c r="H40" s="70"/>
      <c r="I40" s="70"/>
    </row>
    <row r="41" spans="3:12" x14ac:dyDescent="0.25">
      <c r="C41" s="70"/>
      <c r="D41" s="31"/>
      <c r="E41" s="93"/>
      <c r="F41" s="93"/>
      <c r="G41" s="93"/>
      <c r="H41" s="76"/>
      <c r="I41" s="76"/>
      <c r="J41" s="76"/>
      <c r="K41" s="112"/>
    </row>
    <row r="42" spans="3:12" ht="15.75" x14ac:dyDescent="0.25">
      <c r="C42" s="298" t="s">
        <v>392</v>
      </c>
      <c r="D42" s="357"/>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1428</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59">
        <f>SUM(F77:F97)</f>
        <v>0</v>
      </c>
      <c r="F70" s="70"/>
      <c r="G70" s="79"/>
      <c r="H70" s="70"/>
      <c r="I70" s="70"/>
    </row>
    <row r="71" spans="3:12" x14ac:dyDescent="0.25">
      <c r="C71" s="70"/>
      <c r="D71" s="31"/>
      <c r="E71" s="93"/>
      <c r="F71" s="93"/>
      <c r="G71" s="93"/>
      <c r="H71" s="76"/>
      <c r="I71" s="76"/>
      <c r="J71" s="76"/>
      <c r="K71" s="112"/>
    </row>
    <row r="72" spans="3:12" ht="15.75" x14ac:dyDescent="0.25">
      <c r="C72" s="298" t="s">
        <v>392</v>
      </c>
      <c r="D72" s="357"/>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1428</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59">
        <f>SUM(F107:F127)</f>
        <v>0</v>
      </c>
      <c r="F100" s="70"/>
      <c r="G100" s="79"/>
      <c r="H100" s="70"/>
      <c r="I100" s="70"/>
    </row>
    <row r="101" spans="3:12" x14ac:dyDescent="0.25">
      <c r="C101" s="70"/>
      <c r="D101" s="31"/>
      <c r="E101" s="93"/>
      <c r="F101" s="93"/>
      <c r="G101" s="93"/>
      <c r="H101" s="76"/>
      <c r="I101" s="76"/>
      <c r="J101" s="76"/>
      <c r="K101" s="112"/>
    </row>
    <row r="102" spans="3:12" ht="15.75" x14ac:dyDescent="0.25">
      <c r="C102" s="298" t="s">
        <v>392</v>
      </c>
      <c r="D102" s="357"/>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1428</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59">
        <f>SUM(F137:F157)</f>
        <v>0</v>
      </c>
      <c r="F130" s="70"/>
      <c r="G130" s="79"/>
      <c r="H130" s="70"/>
      <c r="I130" s="70"/>
    </row>
    <row r="131" spans="3:12" x14ac:dyDescent="0.25">
      <c r="C131" s="70"/>
      <c r="D131" s="31"/>
      <c r="E131" s="93"/>
      <c r="F131" s="93"/>
      <c r="G131" s="93"/>
      <c r="H131" s="76"/>
      <c r="I131" s="76"/>
      <c r="J131" s="76"/>
      <c r="K131" s="112"/>
    </row>
    <row r="132" spans="3:12" ht="15.75" x14ac:dyDescent="0.25">
      <c r="C132" s="298" t="s">
        <v>392</v>
      </c>
      <c r="D132" s="357"/>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1428</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59">
        <f>SUM(F167:F187)</f>
        <v>0</v>
      </c>
      <c r="F160" s="70"/>
      <c r="G160" s="79"/>
      <c r="H160" s="70"/>
      <c r="I160" s="70"/>
    </row>
    <row r="161" spans="3:12" x14ac:dyDescent="0.25">
      <c r="C161" s="70"/>
      <c r="D161" s="31"/>
      <c r="E161" s="93"/>
      <c r="F161" s="93"/>
      <c r="G161" s="93"/>
      <c r="H161" s="76"/>
      <c r="I161" s="76"/>
      <c r="J161" s="76"/>
      <c r="K161" s="112"/>
    </row>
    <row r="162" spans="3:12" ht="15.75" x14ac:dyDescent="0.25">
      <c r="C162" s="298" t="s">
        <v>392</v>
      </c>
      <c r="D162" s="357"/>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1428</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1428</v>
      </c>
      <c r="K2" s="122" t="s">
        <v>1364</v>
      </c>
      <c r="L2" s="122" t="s">
        <v>1365</v>
      </c>
      <c r="M2" s="122" t="s">
        <v>1366</v>
      </c>
      <c r="N2" s="122" t="s">
        <v>1367</v>
      </c>
      <c r="O2" s="122" t="s">
        <v>1368</v>
      </c>
      <c r="P2" s="122" t="s">
        <v>1447</v>
      </c>
      <c r="Q2" s="122" t="s">
        <v>1484</v>
      </c>
      <c r="R2" s="429" t="str">
        <f>+Presupuesto!D11</f>
        <v>Recurrente</v>
      </c>
      <c r="S2" s="429"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24" t="s">
        <v>420</v>
      </c>
      <c r="AI2" s="424" t="s">
        <v>421</v>
      </c>
      <c r="AJ2" s="424" t="s">
        <v>422</v>
      </c>
      <c r="AK2" s="424" t="s">
        <v>423</v>
      </c>
      <c r="AL2" s="424" t="s">
        <v>424</v>
      </c>
      <c r="AM2" s="424" t="s">
        <v>427</v>
      </c>
      <c r="AN2" s="424" t="s">
        <v>425</v>
      </c>
      <c r="AO2" s="424" t="s">
        <v>426</v>
      </c>
      <c r="AP2" s="424" t="s">
        <v>428</v>
      </c>
      <c r="AQ2" s="424" t="s">
        <v>429</v>
      </c>
      <c r="AR2" s="424" t="s">
        <v>430</v>
      </c>
      <c r="AS2" s="424" t="s">
        <v>431</v>
      </c>
      <c r="AT2" s="424" t="s">
        <v>432</v>
      </c>
      <c r="AU2" s="424" t="s">
        <v>433</v>
      </c>
      <c r="AV2" s="424" t="s">
        <v>434</v>
      </c>
      <c r="AW2" s="424" t="s">
        <v>435</v>
      </c>
      <c r="AX2" s="424" t="s">
        <v>436</v>
      </c>
      <c r="AY2" s="424" t="s">
        <v>437</v>
      </c>
      <c r="AZ2" s="424" t="s">
        <v>438</v>
      </c>
      <c r="BA2" s="424" t="s">
        <v>439</v>
      </c>
      <c r="BB2" s="424" t="s">
        <v>440</v>
      </c>
      <c r="BC2" s="424" t="s">
        <v>441</v>
      </c>
      <c r="BD2" s="424" t="s">
        <v>442</v>
      </c>
      <c r="BE2" s="424" t="s">
        <v>443</v>
      </c>
      <c r="BF2" s="424" t="s">
        <v>444</v>
      </c>
      <c r="BG2" s="424" t="s">
        <v>445</v>
      </c>
      <c r="BH2" s="424" t="s">
        <v>446</v>
      </c>
      <c r="BI2" s="424" t="s">
        <v>447</v>
      </c>
      <c r="BJ2" s="424" t="s">
        <v>448</v>
      </c>
      <c r="BK2" s="424" t="s">
        <v>449</v>
      </c>
      <c r="BL2" s="424" t="s">
        <v>450</v>
      </c>
      <c r="BM2" s="424" t="s">
        <v>451</v>
      </c>
      <c r="BN2" s="424" t="s">
        <v>452</v>
      </c>
      <c r="BO2" s="424" t="s">
        <v>453</v>
      </c>
      <c r="BP2" s="424" t="s">
        <v>454</v>
      </c>
      <c r="BQ2" s="424" t="s">
        <v>455</v>
      </c>
      <c r="BR2" s="424" t="s">
        <v>456</v>
      </c>
      <c r="BS2" s="424" t="s">
        <v>457</v>
      </c>
      <c r="BT2" s="424" t="s">
        <v>458</v>
      </c>
      <c r="BU2" s="424" t="s">
        <v>459</v>
      </c>
    </row>
    <row r="3" spans="1:555" hidden="1" x14ac:dyDescent="0.25">
      <c r="AH3" s="425">
        <v>2500</v>
      </c>
      <c r="AI3" s="425">
        <v>1900</v>
      </c>
      <c r="AJ3" s="425">
        <v>1650</v>
      </c>
      <c r="AK3" s="425">
        <v>1580</v>
      </c>
      <c r="AL3" s="425">
        <v>2250</v>
      </c>
      <c r="AM3" s="425">
        <v>1650</v>
      </c>
      <c r="AN3" s="425">
        <v>1400</v>
      </c>
      <c r="AO3" s="426">
        <v>1340</v>
      </c>
      <c r="AP3" s="426">
        <v>2000</v>
      </c>
      <c r="AQ3" s="426">
        <v>1400</v>
      </c>
      <c r="AR3" s="426">
        <v>1150</v>
      </c>
      <c r="AS3" s="426">
        <v>1100</v>
      </c>
      <c r="AT3" s="426">
        <v>1750</v>
      </c>
      <c r="AU3" s="426">
        <v>1150</v>
      </c>
      <c r="AV3" s="426">
        <v>900</v>
      </c>
      <c r="AW3" s="426">
        <v>860</v>
      </c>
      <c r="AX3" s="426">
        <v>1200</v>
      </c>
      <c r="AY3" s="427">
        <v>900</v>
      </c>
      <c r="AZ3" s="427">
        <v>650</v>
      </c>
      <c r="BA3" s="427">
        <v>620</v>
      </c>
      <c r="BB3" s="425">
        <f>+'Cuadro Resumen'!C213</f>
        <v>5605.2314999999999</v>
      </c>
      <c r="BC3" s="425">
        <f>+'Cuadro Resumen'!D213</f>
        <v>5165.6055000000006</v>
      </c>
      <c r="BD3" s="425">
        <f>+'Cuadro Resumen'!E213</f>
        <v>6594.39</v>
      </c>
      <c r="BE3" s="425">
        <f>+'Cuadro Resumen'!F213</f>
        <v>6154.7640000000001</v>
      </c>
      <c r="BF3" s="425">
        <f>+'Cuadro Resumen'!C214</f>
        <v>4945.7925000000005</v>
      </c>
      <c r="BG3" s="425">
        <f>+'Cuadro Resumen'!D214</f>
        <v>4506.1665000000003</v>
      </c>
      <c r="BH3" s="425">
        <f>+'Cuadro Resumen'!E214</f>
        <v>5934.951</v>
      </c>
      <c r="BI3" s="425">
        <f>+'Cuadro Resumen'!F214</f>
        <v>5495.3249999999998</v>
      </c>
      <c r="BJ3" s="426">
        <f>+'Cuadro Resumen'!C215</f>
        <v>4286.3535000000002</v>
      </c>
      <c r="BK3" s="426">
        <f>+'Cuadro Resumen'!D215</f>
        <v>3956.634</v>
      </c>
      <c r="BL3" s="426">
        <f>+'Cuadro Resumen'!E215</f>
        <v>5275.5120000000006</v>
      </c>
      <c r="BM3" s="426">
        <f>+'Cuadro Resumen'!F215</f>
        <v>4835.8860000000004</v>
      </c>
      <c r="BN3" s="426">
        <f>+'Cuadro Resumen'!C216</f>
        <v>3626.9145000000003</v>
      </c>
      <c r="BO3" s="426">
        <f>+'Cuadro Resumen'!D216</f>
        <v>3297.1950000000002</v>
      </c>
      <c r="BP3" s="426">
        <f>+'Cuadro Resumen'!E216</f>
        <v>4616.0730000000003</v>
      </c>
      <c r="BQ3" s="426">
        <f>+'Cuadro Resumen'!F216</f>
        <v>4286.3535000000002</v>
      </c>
      <c r="BR3" s="426">
        <f>+'Cuadro Resumen'!C217</f>
        <v>3187.2885000000001</v>
      </c>
      <c r="BS3" s="426">
        <f>+'Cuadro Resumen'!D217</f>
        <v>2967.4755</v>
      </c>
      <c r="BT3" s="426">
        <f>+'Cuadro Resumen'!E217</f>
        <v>4066.5405000000001</v>
      </c>
      <c r="BU3" s="426">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59">
        <f>SUM(F17:F50)</f>
        <v>0</v>
      </c>
      <c r="G10" s="79"/>
      <c r="H10" s="70"/>
      <c r="I10" s="70"/>
    </row>
    <row r="11" spans="1:555" x14ac:dyDescent="0.25">
      <c r="G11" s="79"/>
      <c r="H11" s="70"/>
      <c r="I11" s="70"/>
    </row>
    <row r="12" spans="1:555" x14ac:dyDescent="0.25">
      <c r="F12" s="70"/>
      <c r="G12" s="79"/>
      <c r="H12" s="70"/>
      <c r="I12" s="70"/>
    </row>
    <row r="13" spans="1:555" ht="15.75" x14ac:dyDescent="0.25">
      <c r="C13" s="298" t="s">
        <v>392</v>
      </c>
      <c r="D13" s="357"/>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59">
        <f>SUM(F60:F93)</f>
        <v>0</v>
      </c>
      <c r="G53" s="79"/>
      <c r="H53" s="70"/>
      <c r="I53" s="70"/>
    </row>
    <row r="54" spans="3:17" x14ac:dyDescent="0.25">
      <c r="G54" s="79"/>
      <c r="H54" s="70"/>
      <c r="I54" s="70"/>
    </row>
    <row r="55" spans="3:17" x14ac:dyDescent="0.25">
      <c r="F55" s="70"/>
      <c r="G55" s="79"/>
      <c r="H55" s="70"/>
      <c r="I55" s="70"/>
    </row>
    <row r="56" spans="3:17" ht="15.75" x14ac:dyDescent="0.25">
      <c r="C56" s="298" t="s">
        <v>392</v>
      </c>
      <c r="D56" s="357"/>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59">
        <f>SUM(F103:F136)</f>
        <v>0</v>
      </c>
      <c r="G96" s="79"/>
      <c r="H96" s="70"/>
      <c r="I96" s="70"/>
    </row>
    <row r="97" spans="3:17" x14ac:dyDescent="0.25">
      <c r="G97" s="79"/>
      <c r="H97" s="70"/>
      <c r="I97" s="70"/>
    </row>
    <row r="98" spans="3:17" x14ac:dyDescent="0.25">
      <c r="F98" s="70"/>
      <c r="G98" s="79"/>
      <c r="H98" s="70"/>
      <c r="I98" s="70"/>
    </row>
    <row r="99" spans="3:17" ht="15.75" x14ac:dyDescent="0.25">
      <c r="C99" s="298" t="s">
        <v>392</v>
      </c>
      <c r="D99" s="357"/>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59">
        <f>SUM(F146:F179)</f>
        <v>0</v>
      </c>
      <c r="G139" s="79"/>
      <c r="H139" s="70"/>
      <c r="I139" s="70"/>
    </row>
    <row r="140" spans="3:17" x14ac:dyDescent="0.25">
      <c r="G140" s="79"/>
      <c r="H140" s="70"/>
      <c r="I140" s="70"/>
    </row>
    <row r="141" spans="3:17" x14ac:dyDescent="0.25">
      <c r="F141" s="70"/>
      <c r="G141" s="79"/>
      <c r="H141" s="70"/>
      <c r="I141" s="70"/>
    </row>
    <row r="142" spans="3:17" ht="15.75" x14ac:dyDescent="0.25">
      <c r="C142" s="298" t="s">
        <v>392</v>
      </c>
      <c r="D142" s="357"/>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82"/>
  <sheetViews>
    <sheetView zoomScale="72" zoomScaleNormal="72" workbookViewId="0">
      <pane ySplit="7" topLeftCell="A17" activePane="bottomLeft" state="frozen"/>
      <selection activeCell="M8" sqref="M8"/>
      <selection pane="bottomLeft" activeCell="E17" sqref="E17"/>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customWidth="1"/>
    <col min="9" max="9" width="17.28515625" style="86" customWidth="1"/>
    <col min="10" max="10" width="15.140625" style="86" customWidth="1"/>
    <col min="11" max="11" width="12.7109375" style="86" customWidth="1"/>
    <col min="12" max="12" width="13.7109375" style="86" customWidth="1"/>
    <col min="13" max="14" width="12.7109375" style="86" customWidth="1"/>
    <col min="15" max="15" width="15.28515625" style="86" customWidth="1"/>
    <col min="16" max="16" width="14.85546875" style="86" customWidth="1"/>
    <col min="17" max="17" width="14.85546875" style="433" customWidth="1"/>
    <col min="18" max="18" width="14.140625" style="86" customWidth="1"/>
    <col min="19" max="19" width="23" style="86" customWidth="1"/>
    <col min="20" max="20" width="14.140625" style="86" customWidth="1"/>
    <col min="21" max="21" width="17" style="86" customWidth="1"/>
    <col min="22" max="16384" width="11.5703125" style="86"/>
  </cols>
  <sheetData>
    <row r="1" spans="1:22" ht="18" customHeight="1" x14ac:dyDescent="0.25">
      <c r="B1" s="208"/>
      <c r="C1" s="208"/>
      <c r="D1" s="208"/>
      <c r="E1" s="241"/>
      <c r="G1" s="209" t="s">
        <v>1343</v>
      </c>
      <c r="H1" s="208"/>
      <c r="I1" s="208"/>
      <c r="J1" s="208"/>
      <c r="K1" s="208"/>
      <c r="L1" s="208"/>
      <c r="M1" s="208"/>
      <c r="N1" s="208"/>
      <c r="O1" s="208"/>
      <c r="P1" s="208"/>
      <c r="Q1" s="208"/>
      <c r="R1" s="208"/>
      <c r="S1" s="208"/>
      <c r="T1" s="208"/>
      <c r="U1" s="208"/>
    </row>
    <row r="2" spans="1:22" ht="18" customHeight="1" x14ac:dyDescent="0.25">
      <c r="A2" s="306" t="s">
        <v>1342</v>
      </c>
      <c r="B2" s="208"/>
      <c r="C2" s="208"/>
      <c r="D2" s="208"/>
      <c r="E2" s="241"/>
      <c r="G2" s="209"/>
      <c r="H2" s="208"/>
      <c r="I2" s="208"/>
      <c r="J2" s="208"/>
      <c r="K2" s="208"/>
      <c r="L2" s="208"/>
      <c r="M2" s="208"/>
      <c r="N2" s="208"/>
      <c r="O2" s="208"/>
      <c r="P2" s="208"/>
      <c r="Q2" s="208"/>
      <c r="R2" s="208"/>
      <c r="S2" s="208"/>
      <c r="T2" s="208"/>
      <c r="U2" s="208"/>
    </row>
    <row r="3" spans="1:22" ht="18" customHeight="1" x14ac:dyDescent="0.25">
      <c r="A3" s="306" t="s">
        <v>1344</v>
      </c>
      <c r="B3" s="208"/>
      <c r="C3" s="208"/>
      <c r="D3" s="208"/>
      <c r="E3" s="241"/>
      <c r="G3" s="209"/>
      <c r="H3" s="208"/>
      <c r="I3" s="208"/>
      <c r="J3" s="208"/>
      <c r="K3" s="208"/>
      <c r="L3" s="208"/>
      <c r="M3" s="208"/>
      <c r="N3" s="208"/>
      <c r="O3" s="208"/>
      <c r="P3" s="208"/>
      <c r="Q3" s="208"/>
      <c r="R3" s="208"/>
      <c r="S3" s="208"/>
      <c r="T3" s="208"/>
      <c r="U3" s="208"/>
    </row>
    <row r="4" spans="1:22" ht="18" customHeight="1" x14ac:dyDescent="0.25">
      <c r="A4" s="306" t="s">
        <v>1373</v>
      </c>
      <c r="B4" s="208"/>
      <c r="C4" s="208"/>
      <c r="D4" s="208"/>
      <c r="E4" s="241"/>
      <c r="G4" s="209"/>
      <c r="H4" s="208"/>
      <c r="I4" s="208"/>
      <c r="J4" s="208"/>
      <c r="K4" s="208"/>
      <c r="L4" s="208"/>
      <c r="M4" s="208"/>
      <c r="N4" s="208"/>
      <c r="O4" s="208"/>
      <c r="P4" s="208"/>
      <c r="Q4" s="208"/>
      <c r="R4" s="208"/>
      <c r="S4" s="208"/>
      <c r="T4" s="208"/>
      <c r="U4" s="208"/>
    </row>
    <row r="5" spans="1:22" ht="14.45" customHeight="1" x14ac:dyDescent="0.25">
      <c r="A5" s="676" t="s">
        <v>97</v>
      </c>
      <c r="B5" s="678" t="s">
        <v>111</v>
      </c>
      <c r="C5" s="683" t="s">
        <v>86</v>
      </c>
      <c r="D5" s="683" t="s">
        <v>87</v>
      </c>
      <c r="E5" s="683" t="s">
        <v>392</v>
      </c>
      <c r="F5" s="683" t="s">
        <v>88</v>
      </c>
      <c r="G5" s="686" t="s">
        <v>100</v>
      </c>
      <c r="H5" s="688"/>
      <c r="I5" s="688"/>
      <c r="J5" s="688"/>
      <c r="K5" s="688"/>
      <c r="L5" s="688"/>
      <c r="M5" s="688"/>
      <c r="N5" s="687"/>
      <c r="O5" s="692" t="s">
        <v>101</v>
      </c>
      <c r="P5" s="693"/>
      <c r="Q5" s="502"/>
      <c r="R5" s="678" t="s">
        <v>103</v>
      </c>
      <c r="S5" s="678" t="s">
        <v>110</v>
      </c>
      <c r="T5" s="678" t="s">
        <v>109</v>
      </c>
      <c r="U5" s="689" t="s">
        <v>89</v>
      </c>
    </row>
    <row r="6" spans="1:22" ht="14.45" customHeight="1" x14ac:dyDescent="0.25">
      <c r="A6" s="676"/>
      <c r="B6" s="676"/>
      <c r="C6" s="684"/>
      <c r="D6" s="684"/>
      <c r="E6" s="684"/>
      <c r="F6" s="684"/>
      <c r="G6" s="686" t="s">
        <v>104</v>
      </c>
      <c r="H6" s="687"/>
      <c r="I6" s="686" t="s">
        <v>105</v>
      </c>
      <c r="J6" s="687"/>
      <c r="K6" s="686" t="s">
        <v>106</v>
      </c>
      <c r="L6" s="687"/>
      <c r="M6" s="686" t="s">
        <v>107</v>
      </c>
      <c r="N6" s="687"/>
      <c r="O6" s="694"/>
      <c r="P6" s="695"/>
      <c r="Q6" s="542" t="s">
        <v>102</v>
      </c>
      <c r="R6" s="676"/>
      <c r="S6" s="676"/>
      <c r="T6" s="676"/>
      <c r="U6" s="690"/>
    </row>
    <row r="7" spans="1:22" ht="25.5" x14ac:dyDescent="0.25">
      <c r="A7" s="677"/>
      <c r="B7" s="677"/>
      <c r="C7" s="685"/>
      <c r="D7" s="685"/>
      <c r="E7" s="685"/>
      <c r="F7" s="685"/>
      <c r="G7" s="408" t="s">
        <v>108</v>
      </c>
      <c r="H7" s="408" t="s">
        <v>12</v>
      </c>
      <c r="I7" s="408" t="s">
        <v>108</v>
      </c>
      <c r="J7" s="408" t="s">
        <v>12</v>
      </c>
      <c r="K7" s="408" t="s">
        <v>108</v>
      </c>
      <c r="L7" s="408" t="s">
        <v>12</v>
      </c>
      <c r="M7" s="408" t="s">
        <v>108</v>
      </c>
      <c r="N7" s="408" t="s">
        <v>12</v>
      </c>
      <c r="O7" s="408" t="s">
        <v>108</v>
      </c>
      <c r="P7" s="408" t="s">
        <v>12</v>
      </c>
      <c r="Q7" s="501"/>
      <c r="R7" s="677"/>
      <c r="S7" s="677"/>
      <c r="T7" s="677"/>
      <c r="U7" s="691"/>
    </row>
    <row r="8" spans="1:22" ht="15.75" x14ac:dyDescent="0.25">
      <c r="A8" s="409"/>
      <c r="B8" s="410"/>
      <c r="C8" s="411"/>
      <c r="D8" s="411"/>
      <c r="E8" s="412"/>
      <c r="F8" s="411"/>
      <c r="G8" s="413"/>
      <c r="H8" s="413"/>
      <c r="I8" s="413"/>
      <c r="J8" s="413"/>
      <c r="K8" s="413"/>
      <c r="L8" s="413"/>
      <c r="M8" s="413"/>
      <c r="N8" s="413"/>
      <c r="O8" s="413"/>
      <c r="P8" s="413"/>
      <c r="Q8" s="415"/>
      <c r="R8" s="414"/>
      <c r="S8" s="414"/>
      <c r="T8" s="414"/>
      <c r="U8" s="415"/>
    </row>
    <row r="9" spans="1:22" ht="247.5" hidden="1" customHeight="1" x14ac:dyDescent="0.25">
      <c r="A9" s="681" t="s">
        <v>1374</v>
      </c>
      <c r="B9" s="679" t="s">
        <v>1986</v>
      </c>
      <c r="C9" s="479" t="s">
        <v>1993</v>
      </c>
      <c r="D9" s="479" t="s">
        <v>1991</v>
      </c>
      <c r="E9" s="205" t="s">
        <v>2510</v>
      </c>
      <c r="F9" s="205" t="s">
        <v>1990</v>
      </c>
      <c r="G9" s="485"/>
      <c r="H9" s="529"/>
      <c r="I9" s="482"/>
      <c r="J9" s="529"/>
      <c r="K9" s="482"/>
      <c r="L9" s="483"/>
      <c r="M9" s="482"/>
      <c r="N9" s="483"/>
      <c r="O9" s="484">
        <f t="shared" ref="O9:P16" si="0">G9+I9+K9+M9</f>
        <v>0</v>
      </c>
      <c r="P9" s="484">
        <f t="shared" si="0"/>
        <v>0</v>
      </c>
      <c r="Q9" s="484" t="s">
        <v>2509</v>
      </c>
      <c r="R9" s="205" t="s">
        <v>1495</v>
      </c>
      <c r="S9" s="205" t="s">
        <v>1493</v>
      </c>
      <c r="T9" s="205" t="s">
        <v>1494</v>
      </c>
      <c r="U9" s="71" t="s">
        <v>2046</v>
      </c>
      <c r="V9" s="481" t="s">
        <v>1945</v>
      </c>
    </row>
    <row r="10" spans="1:22" ht="244.5" customHeight="1" x14ac:dyDescent="0.25">
      <c r="A10" s="682"/>
      <c r="B10" s="680"/>
      <c r="C10" s="320" t="s">
        <v>1995</v>
      </c>
      <c r="D10" s="320" t="s">
        <v>1948</v>
      </c>
      <c r="E10" s="71" t="s">
        <v>2512</v>
      </c>
      <c r="F10" s="71" t="s">
        <v>1950</v>
      </c>
      <c r="G10" s="203"/>
      <c r="H10" s="204"/>
      <c r="I10" s="203">
        <v>1</v>
      </c>
      <c r="J10" s="529">
        <v>720000</v>
      </c>
      <c r="K10" s="203"/>
      <c r="L10" s="204"/>
      <c r="M10" s="203"/>
      <c r="N10" s="204"/>
      <c r="O10" s="364">
        <f t="shared" si="0"/>
        <v>1</v>
      </c>
      <c r="P10" s="364">
        <f>'2. CONTRATACION DE PERSONAL'!D10</f>
        <v>720000</v>
      </c>
      <c r="Q10" s="364" t="s">
        <v>2508</v>
      </c>
      <c r="R10" s="71" t="s">
        <v>1507</v>
      </c>
      <c r="S10" s="71" t="s">
        <v>1949</v>
      </c>
      <c r="T10" s="71" t="s">
        <v>1506</v>
      </c>
      <c r="U10" s="71" t="s">
        <v>1505</v>
      </c>
    </row>
    <row r="11" spans="1:22" ht="204.75" x14ac:dyDescent="0.25">
      <c r="A11" s="682"/>
      <c r="B11" s="680"/>
      <c r="C11" s="320" t="s">
        <v>1994</v>
      </c>
      <c r="D11" s="320" t="s">
        <v>1508</v>
      </c>
      <c r="E11" s="71" t="s">
        <v>2513</v>
      </c>
      <c r="F11" s="71" t="s">
        <v>1967</v>
      </c>
      <c r="G11" s="203">
        <v>1</v>
      </c>
      <c r="H11" s="563"/>
      <c r="I11" s="203"/>
      <c r="J11" s="204"/>
      <c r="K11" s="203"/>
      <c r="L11" s="204"/>
      <c r="M11" s="203"/>
      <c r="N11" s="204"/>
      <c r="O11" s="364">
        <f t="shared" si="0"/>
        <v>1</v>
      </c>
      <c r="P11" s="364">
        <f t="shared" si="0"/>
        <v>0</v>
      </c>
      <c r="Q11" s="364" t="s">
        <v>2507</v>
      </c>
      <c r="R11" s="71" t="s">
        <v>1951</v>
      </c>
      <c r="S11" s="71" t="s">
        <v>1949</v>
      </c>
      <c r="T11" s="71" t="s">
        <v>1509</v>
      </c>
      <c r="U11" s="71" t="s">
        <v>1510</v>
      </c>
    </row>
    <row r="12" spans="1:22" ht="226.5" customHeight="1" x14ac:dyDescent="0.25">
      <c r="A12" s="682"/>
      <c r="B12" s="680"/>
      <c r="C12" s="320" t="s">
        <v>1511</v>
      </c>
      <c r="D12" s="320" t="s">
        <v>1512</v>
      </c>
      <c r="E12" s="71" t="s">
        <v>2514</v>
      </c>
      <c r="F12" s="71" t="s">
        <v>2374</v>
      </c>
      <c r="G12" s="203"/>
      <c r="H12" s="483"/>
      <c r="I12" s="203">
        <v>1</v>
      </c>
      <c r="J12" s="529"/>
      <c r="K12" s="203"/>
      <c r="L12" s="204"/>
      <c r="M12" s="203"/>
      <c r="N12" s="204"/>
      <c r="O12" s="364">
        <f t="shared" si="0"/>
        <v>1</v>
      </c>
      <c r="P12" s="364">
        <f t="shared" si="0"/>
        <v>0</v>
      </c>
      <c r="Q12" s="364" t="s">
        <v>2506</v>
      </c>
      <c r="R12" s="71" t="s">
        <v>1516</v>
      </c>
      <c r="S12" s="71" t="s">
        <v>1515</v>
      </c>
      <c r="T12" s="71" t="s">
        <v>1539</v>
      </c>
      <c r="U12" s="71" t="s">
        <v>1518</v>
      </c>
    </row>
    <row r="13" spans="1:22" ht="225.6" customHeight="1" x14ac:dyDescent="0.25">
      <c r="A13" s="682"/>
      <c r="B13" s="680"/>
      <c r="C13" s="320" t="s">
        <v>1992</v>
      </c>
      <c r="D13" s="320" t="s">
        <v>1523</v>
      </c>
      <c r="E13" s="71" t="s">
        <v>2515</v>
      </c>
      <c r="F13" s="71" t="s">
        <v>1952</v>
      </c>
      <c r="G13" s="203">
        <v>0.5</v>
      </c>
      <c r="H13" s="529"/>
      <c r="I13" s="203">
        <v>0.5</v>
      </c>
      <c r="J13" s="529"/>
      <c r="K13" s="203"/>
      <c r="L13" s="204"/>
      <c r="M13" s="203"/>
      <c r="N13" s="204"/>
      <c r="O13" s="364">
        <f t="shared" si="0"/>
        <v>1</v>
      </c>
      <c r="P13" s="364">
        <f t="shared" si="0"/>
        <v>0</v>
      </c>
      <c r="Q13" s="364" t="s">
        <v>2505</v>
      </c>
      <c r="R13" s="71" t="s">
        <v>1513</v>
      </c>
      <c r="S13" s="71" t="s">
        <v>1514</v>
      </c>
      <c r="T13" s="71" t="s">
        <v>1953</v>
      </c>
      <c r="U13" s="71" t="s">
        <v>1510</v>
      </c>
    </row>
    <row r="14" spans="1:22" ht="167.45" customHeight="1" x14ac:dyDescent="0.25">
      <c r="A14" s="682"/>
      <c r="B14" s="680"/>
      <c r="C14" s="479" t="s">
        <v>1996</v>
      </c>
      <c r="D14" s="479" t="s">
        <v>1522</v>
      </c>
      <c r="E14" s="205" t="s">
        <v>2516</v>
      </c>
      <c r="F14" s="205" t="s">
        <v>1985</v>
      </c>
      <c r="G14" s="203"/>
      <c r="H14" s="204"/>
      <c r="I14" s="203"/>
      <c r="J14" s="204"/>
      <c r="K14" s="203">
        <v>1</v>
      </c>
      <c r="L14" s="529"/>
      <c r="M14" s="203"/>
      <c r="N14" s="204"/>
      <c r="O14" s="364">
        <f t="shared" si="0"/>
        <v>1</v>
      </c>
      <c r="P14" s="364">
        <f t="shared" si="0"/>
        <v>0</v>
      </c>
      <c r="Q14" s="364" t="s">
        <v>2504</v>
      </c>
      <c r="R14" s="71" t="s">
        <v>1519</v>
      </c>
      <c r="S14" s="71" t="s">
        <v>1520</v>
      </c>
      <c r="T14" s="71" t="s">
        <v>1955</v>
      </c>
      <c r="U14" s="71" t="s">
        <v>1954</v>
      </c>
    </row>
    <row r="15" spans="1:22" s="433" customFormat="1" ht="180" customHeight="1" x14ac:dyDescent="0.25">
      <c r="A15" s="464"/>
      <c r="B15" s="463"/>
      <c r="C15" s="478" t="s">
        <v>1965</v>
      </c>
      <c r="D15" s="479" t="s">
        <v>1964</v>
      </c>
      <c r="E15" s="205" t="s">
        <v>2511</v>
      </c>
      <c r="F15" s="205" t="s">
        <v>2074</v>
      </c>
      <c r="G15" s="203">
        <v>1</v>
      </c>
      <c r="H15" s="529">
        <v>2703.75</v>
      </c>
      <c r="I15" s="203"/>
      <c r="J15" s="204"/>
      <c r="K15" s="203"/>
      <c r="L15" s="204"/>
      <c r="M15" s="203"/>
      <c r="N15" s="204"/>
      <c r="O15" s="364">
        <f t="shared" si="0"/>
        <v>1</v>
      </c>
      <c r="P15" s="364">
        <f>'1. TALLERES SEMINARIOS'!D10</f>
        <v>2703.75</v>
      </c>
      <c r="Q15" s="364" t="s">
        <v>2503</v>
      </c>
      <c r="R15" s="71" t="s">
        <v>1535</v>
      </c>
      <c r="S15" s="71" t="s">
        <v>1534</v>
      </c>
      <c r="T15" s="71" t="s">
        <v>1540</v>
      </c>
      <c r="U15" s="71" t="s">
        <v>1968</v>
      </c>
      <c r="V15" s="493" t="s">
        <v>1969</v>
      </c>
    </row>
    <row r="16" spans="1:22" s="433" customFormat="1" ht="198.75" customHeight="1" x14ac:dyDescent="0.25">
      <c r="A16" s="464"/>
      <c r="B16" s="463"/>
      <c r="C16" s="320" t="s">
        <v>1980</v>
      </c>
      <c r="D16" s="320" t="s">
        <v>1981</v>
      </c>
      <c r="E16" s="71" t="s">
        <v>2517</v>
      </c>
      <c r="F16" s="304" t="s">
        <v>1989</v>
      </c>
      <c r="G16" s="203"/>
      <c r="H16" s="204"/>
      <c r="I16" s="203">
        <v>0.2</v>
      </c>
      <c r="J16" s="529"/>
      <c r="K16" s="203">
        <v>0.3</v>
      </c>
      <c r="L16" s="529"/>
      <c r="M16" s="203">
        <v>0.5</v>
      </c>
      <c r="N16" s="529"/>
      <c r="O16" s="364">
        <f t="shared" si="0"/>
        <v>1</v>
      </c>
      <c r="P16" s="364">
        <f t="shared" si="0"/>
        <v>0</v>
      </c>
      <c r="Q16" s="364" t="s">
        <v>2502</v>
      </c>
      <c r="R16" s="71" t="s">
        <v>1549</v>
      </c>
      <c r="S16" s="71" t="s">
        <v>1982</v>
      </c>
      <c r="T16" s="71" t="s">
        <v>1983</v>
      </c>
      <c r="U16" s="71" t="s">
        <v>1550</v>
      </c>
    </row>
    <row r="17" spans="1:21" ht="189" x14ac:dyDescent="0.25">
      <c r="A17" s="672" t="s">
        <v>1375</v>
      </c>
      <c r="B17" s="674" t="s">
        <v>1986</v>
      </c>
      <c r="C17" s="505" t="s">
        <v>1998</v>
      </c>
      <c r="D17" s="505" t="s">
        <v>1499</v>
      </c>
      <c r="E17" s="506" t="s">
        <v>2518</v>
      </c>
      <c r="F17" s="507" t="s">
        <v>1988</v>
      </c>
      <c r="G17" s="486"/>
      <c r="H17" s="487"/>
      <c r="I17" s="486"/>
      <c r="J17" s="486"/>
      <c r="K17" s="575">
        <v>0.5</v>
      </c>
      <c r="L17" s="531"/>
      <c r="M17" s="575">
        <v>0.5</v>
      </c>
      <c r="N17" s="530"/>
      <c r="O17" s="488">
        <f>G17+I17+K17+M17</f>
        <v>1</v>
      </c>
      <c r="P17" s="488">
        <f>H17+J17+L17+N17</f>
        <v>0</v>
      </c>
      <c r="Q17" s="488" t="s">
        <v>2501</v>
      </c>
      <c r="R17" s="486" t="s">
        <v>1563</v>
      </c>
      <c r="S17" s="71" t="s">
        <v>1561</v>
      </c>
      <c r="T17" s="71" t="s">
        <v>1564</v>
      </c>
      <c r="U17" s="71" t="s">
        <v>1562</v>
      </c>
    </row>
    <row r="18" spans="1:21" s="433" customFormat="1" ht="261.75" customHeight="1" x14ac:dyDescent="0.25">
      <c r="A18" s="673"/>
      <c r="B18" s="675"/>
      <c r="C18" s="479" t="s">
        <v>1997</v>
      </c>
      <c r="D18" s="479" t="s">
        <v>1946</v>
      </c>
      <c r="E18" s="205" t="s">
        <v>2519</v>
      </c>
      <c r="F18" s="205" t="s">
        <v>1987</v>
      </c>
      <c r="G18" s="203">
        <v>0.25</v>
      </c>
      <c r="H18" s="529"/>
      <c r="I18" s="203">
        <v>0.25</v>
      </c>
      <c r="J18" s="529"/>
      <c r="K18" s="203">
        <v>0.25</v>
      </c>
      <c r="L18" s="529"/>
      <c r="M18" s="203">
        <v>0.25</v>
      </c>
      <c r="N18" s="529"/>
      <c r="O18" s="364">
        <f>G18+I18+K18+M18</f>
        <v>1</v>
      </c>
      <c r="P18" s="364">
        <f>H18+J18+L18+N18</f>
        <v>0</v>
      </c>
      <c r="Q18" s="364" t="s">
        <v>2500</v>
      </c>
      <c r="R18" s="71" t="s">
        <v>1503</v>
      </c>
      <c r="S18" s="71" t="s">
        <v>1947</v>
      </c>
      <c r="T18" s="465" t="s">
        <v>1502</v>
      </c>
      <c r="U18" s="71" t="s">
        <v>1501</v>
      </c>
    </row>
    <row r="19" spans="1:21" ht="15.6" customHeight="1" x14ac:dyDescent="0.25">
      <c r="A19" s="291"/>
      <c r="B19" s="292"/>
      <c r="C19" s="291" t="s">
        <v>1351</v>
      </c>
      <c r="D19" s="292"/>
      <c r="E19" s="292"/>
      <c r="F19" s="293"/>
      <c r="G19" s="232">
        <f t="shared" ref="G19:P19" si="1">SUM(G9:G17)</f>
        <v>2.5</v>
      </c>
      <c r="H19" s="232">
        <f t="shared" si="1"/>
        <v>2703.75</v>
      </c>
      <c r="I19" s="232">
        <f t="shared" si="1"/>
        <v>2.7</v>
      </c>
      <c r="J19" s="232">
        <f t="shared" si="1"/>
        <v>720000</v>
      </c>
      <c r="K19" s="232">
        <f t="shared" si="1"/>
        <v>1.8</v>
      </c>
      <c r="L19" s="232">
        <f t="shared" si="1"/>
        <v>0</v>
      </c>
      <c r="M19" s="232">
        <f t="shared" si="1"/>
        <v>1</v>
      </c>
      <c r="N19" s="232">
        <f t="shared" si="1"/>
        <v>0</v>
      </c>
      <c r="O19" s="232">
        <f t="shared" si="1"/>
        <v>8</v>
      </c>
      <c r="P19" s="232">
        <f t="shared" si="1"/>
        <v>722703.75</v>
      </c>
      <c r="Q19" s="232"/>
      <c r="R19" s="207"/>
      <c r="S19" s="207"/>
      <c r="T19" s="207"/>
      <c r="U19" s="210"/>
    </row>
    <row r="20" spans="1:21" x14ac:dyDescent="0.25">
      <c r="E20" s="86"/>
    </row>
    <row r="21" spans="1:21" x14ac:dyDescent="0.25">
      <c r="E21" s="86"/>
    </row>
    <row r="22" spans="1:21" x14ac:dyDescent="0.25">
      <c r="E22" s="86"/>
    </row>
    <row r="23" spans="1:21" x14ac:dyDescent="0.25">
      <c r="E23" s="86"/>
    </row>
    <row r="24" spans="1:21" x14ac:dyDescent="0.25">
      <c r="E24" s="86"/>
    </row>
    <row r="25" spans="1:21" x14ac:dyDescent="0.25">
      <c r="E25" s="86"/>
    </row>
    <row r="26" spans="1:21" x14ac:dyDescent="0.25">
      <c r="E26" s="86"/>
    </row>
    <row r="27" spans="1:21" x14ac:dyDescent="0.25">
      <c r="E27" s="86"/>
    </row>
    <row r="28" spans="1:21" x14ac:dyDescent="0.25">
      <c r="E28" s="86"/>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sheetData>
  <mergeCells count="20">
    <mergeCell ref="U5:U7"/>
    <mergeCell ref="R5:R7"/>
    <mergeCell ref="E5:E7"/>
    <mergeCell ref="T5:T7"/>
    <mergeCell ref="S5:S7"/>
    <mergeCell ref="G6:H6"/>
    <mergeCell ref="K6:L6"/>
    <mergeCell ref="M6:N6"/>
    <mergeCell ref="O5:P6"/>
    <mergeCell ref="C5:C7"/>
    <mergeCell ref="I6:J6"/>
    <mergeCell ref="D5:D7"/>
    <mergeCell ref="F5:F7"/>
    <mergeCell ref="G5:N5"/>
    <mergeCell ref="A17:A18"/>
    <mergeCell ref="B17:B18"/>
    <mergeCell ref="A5:A7"/>
    <mergeCell ref="B5:B7"/>
    <mergeCell ref="B9:B14"/>
    <mergeCell ref="A9:A14"/>
  </mergeCells>
  <conditionalFormatting sqref="E9:E18">
    <cfRule type="duplicateValues" dxfId="21" priority="22"/>
  </conditionalFormatting>
  <dataValidations count="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48"/>
  <sheetViews>
    <sheetView showGridLines="0" zoomScale="50" zoomScaleNormal="50" workbookViewId="0">
      <pane ySplit="6" topLeftCell="A31" activePane="bottomLeft" state="frozen"/>
      <selection sqref="A1:V1"/>
      <selection pane="bottomLeft" activeCell="C31" sqref="C31:D31"/>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4.42578125" style="253" customWidth="1"/>
    <col min="15" max="15" width="15.28515625" style="370" customWidth="1"/>
    <col min="16" max="17" width="16.28515625" style="370" customWidth="1"/>
    <col min="18" max="20" width="14.28515625" style="253" customWidth="1"/>
    <col min="21" max="21" width="15.7109375" style="253" customWidth="1"/>
    <col min="22" max="16384" width="12.5703125" style="253"/>
  </cols>
  <sheetData>
    <row r="1" spans="1:21" s="245" customFormat="1" ht="18.75" x14ac:dyDescent="0.25">
      <c r="B1" s="285"/>
      <c r="C1" s="285"/>
      <c r="D1" s="285"/>
      <c r="E1" s="285"/>
      <c r="F1" s="285"/>
      <c r="G1" s="285" t="s">
        <v>1379</v>
      </c>
      <c r="H1" s="285"/>
      <c r="I1" s="285"/>
      <c r="J1" s="285"/>
      <c r="K1" s="285"/>
      <c r="L1" s="285"/>
      <c r="M1" s="285"/>
      <c r="N1" s="285"/>
      <c r="O1" s="365"/>
      <c r="P1" s="365"/>
      <c r="Q1" s="365"/>
      <c r="R1" s="285"/>
      <c r="S1" s="285"/>
      <c r="T1" s="285"/>
      <c r="U1" s="285"/>
    </row>
    <row r="2" spans="1:21" s="245" customFormat="1" ht="18.75" x14ac:dyDescent="0.25">
      <c r="A2" s="307" t="s">
        <v>1342</v>
      </c>
      <c r="B2" s="285"/>
      <c r="C2" s="285"/>
      <c r="D2" s="285"/>
      <c r="E2" s="285"/>
      <c r="F2" s="285"/>
      <c r="G2" s="285"/>
      <c r="H2" s="285"/>
      <c r="I2" s="285"/>
      <c r="J2" s="285"/>
      <c r="K2" s="285"/>
      <c r="L2" s="285"/>
      <c r="M2" s="285"/>
      <c r="N2" s="285"/>
      <c r="O2" s="365"/>
      <c r="P2" s="365"/>
      <c r="Q2" s="365"/>
      <c r="R2" s="285"/>
      <c r="S2" s="285"/>
      <c r="T2" s="285"/>
      <c r="U2" s="285"/>
    </row>
    <row r="3" spans="1:21" s="245" customFormat="1" ht="21" customHeight="1" x14ac:dyDescent="0.25">
      <c r="A3" s="246" t="s">
        <v>1376</v>
      </c>
      <c r="B3" s="247"/>
      <c r="C3" s="247"/>
      <c r="D3" s="247"/>
      <c r="E3" s="248"/>
      <c r="F3" s="247"/>
      <c r="G3" s="247"/>
      <c r="H3" s="247"/>
      <c r="I3" s="247"/>
      <c r="J3" s="247"/>
      <c r="K3" s="247"/>
      <c r="L3" s="247"/>
      <c r="M3" s="247"/>
      <c r="N3" s="247"/>
      <c r="O3" s="366"/>
      <c r="P3" s="366"/>
      <c r="Q3" s="366"/>
      <c r="R3" s="247"/>
      <c r="S3" s="247"/>
      <c r="T3" s="247"/>
      <c r="U3" s="247"/>
    </row>
    <row r="4" spans="1:21" s="67" customFormat="1" ht="23.25" customHeight="1" x14ac:dyDescent="0.25">
      <c r="A4" s="676" t="s">
        <v>97</v>
      </c>
      <c r="B4" s="678" t="s">
        <v>111</v>
      </c>
      <c r="C4" s="683" t="s">
        <v>86</v>
      </c>
      <c r="D4" s="683" t="s">
        <v>87</v>
      </c>
      <c r="E4" s="683" t="s">
        <v>392</v>
      </c>
      <c r="F4" s="683" t="s">
        <v>88</v>
      </c>
      <c r="G4" s="686" t="s">
        <v>100</v>
      </c>
      <c r="H4" s="688"/>
      <c r="I4" s="688"/>
      <c r="J4" s="688"/>
      <c r="K4" s="688"/>
      <c r="L4" s="688"/>
      <c r="M4" s="688"/>
      <c r="N4" s="687"/>
      <c r="O4" s="692" t="s">
        <v>101</v>
      </c>
      <c r="P4" s="693"/>
      <c r="Q4" s="502"/>
      <c r="R4" s="678" t="s">
        <v>103</v>
      </c>
      <c r="S4" s="678" t="s">
        <v>110</v>
      </c>
      <c r="T4" s="678" t="s">
        <v>109</v>
      </c>
      <c r="U4" s="689" t="s">
        <v>89</v>
      </c>
    </row>
    <row r="5" spans="1:21" s="67" customFormat="1" ht="15" customHeight="1" x14ac:dyDescent="0.25">
      <c r="A5" s="676"/>
      <c r="B5" s="676"/>
      <c r="C5" s="684"/>
      <c r="D5" s="684"/>
      <c r="E5" s="684"/>
      <c r="F5" s="684"/>
      <c r="G5" s="686" t="s">
        <v>104</v>
      </c>
      <c r="H5" s="687"/>
      <c r="I5" s="686" t="s">
        <v>105</v>
      </c>
      <c r="J5" s="687"/>
      <c r="K5" s="686" t="s">
        <v>106</v>
      </c>
      <c r="L5" s="687"/>
      <c r="M5" s="686" t="s">
        <v>107</v>
      </c>
      <c r="N5" s="687"/>
      <c r="O5" s="694"/>
      <c r="P5" s="695"/>
      <c r="Q5" s="542" t="s">
        <v>102</v>
      </c>
      <c r="R5" s="676"/>
      <c r="S5" s="676"/>
      <c r="T5" s="676"/>
      <c r="U5" s="690"/>
    </row>
    <row r="6" spans="1:21" s="67" customFormat="1" ht="24" customHeight="1" x14ac:dyDescent="0.25">
      <c r="A6" s="677"/>
      <c r="B6" s="677"/>
      <c r="C6" s="685"/>
      <c r="D6" s="685"/>
      <c r="E6" s="685"/>
      <c r="F6" s="685"/>
      <c r="G6" s="408" t="s">
        <v>108</v>
      </c>
      <c r="H6" s="408" t="s">
        <v>12</v>
      </c>
      <c r="I6" s="408" t="s">
        <v>108</v>
      </c>
      <c r="J6" s="408" t="s">
        <v>12</v>
      </c>
      <c r="K6" s="408" t="s">
        <v>108</v>
      </c>
      <c r="L6" s="408" t="s">
        <v>12</v>
      </c>
      <c r="M6" s="408" t="s">
        <v>108</v>
      </c>
      <c r="N6" s="408" t="s">
        <v>12</v>
      </c>
      <c r="O6" s="408" t="s">
        <v>108</v>
      </c>
      <c r="P6" s="408" t="s">
        <v>12</v>
      </c>
      <c r="Q6" s="501"/>
      <c r="R6" s="677"/>
      <c r="S6" s="677"/>
      <c r="T6" s="677"/>
      <c r="U6" s="691"/>
    </row>
    <row r="7" spans="1:21" s="67" customFormat="1" ht="15.75" x14ac:dyDescent="0.25">
      <c r="A7" s="409"/>
      <c r="B7" s="410"/>
      <c r="C7" s="411"/>
      <c r="D7" s="411"/>
      <c r="E7" s="412"/>
      <c r="F7" s="411"/>
      <c r="G7" s="413"/>
      <c r="H7" s="413"/>
      <c r="I7" s="413"/>
      <c r="J7" s="413"/>
      <c r="K7" s="413"/>
      <c r="L7" s="413"/>
      <c r="M7" s="413"/>
      <c r="N7" s="413"/>
      <c r="O7" s="413"/>
      <c r="P7" s="413"/>
      <c r="Q7" s="415"/>
      <c r="R7" s="414"/>
      <c r="S7" s="414"/>
      <c r="T7" s="414"/>
      <c r="U7" s="415"/>
    </row>
    <row r="8" spans="1:21" ht="206.25" customHeight="1" x14ac:dyDescent="0.25">
      <c r="A8" s="696" t="s">
        <v>1377</v>
      </c>
      <c r="B8" s="696" t="s">
        <v>1429</v>
      </c>
      <c r="C8" s="508" t="s">
        <v>1999</v>
      </c>
      <c r="D8" s="508" t="s">
        <v>1573</v>
      </c>
      <c r="E8" s="508" t="s">
        <v>2520</v>
      </c>
      <c r="F8" s="508" t="s">
        <v>2001</v>
      </c>
      <c r="G8" s="250"/>
      <c r="H8" s="250"/>
      <c r="I8" s="251"/>
      <c r="J8" s="252"/>
      <c r="K8" s="250"/>
      <c r="L8" s="231"/>
      <c r="M8" s="251">
        <v>1</v>
      </c>
      <c r="N8" s="532"/>
      <c r="O8" s="367">
        <f>G8+I8+K8+M8</f>
        <v>1</v>
      </c>
      <c r="P8" s="368">
        <f>H8+J8+L8+N8</f>
        <v>0</v>
      </c>
      <c r="Q8" s="368" t="s">
        <v>2499</v>
      </c>
      <c r="R8" s="250" t="s">
        <v>1585</v>
      </c>
      <c r="S8" s="250" t="s">
        <v>1586</v>
      </c>
      <c r="T8" s="250" t="s">
        <v>1587</v>
      </c>
      <c r="U8" s="303" t="s">
        <v>2000</v>
      </c>
    </row>
    <row r="9" spans="1:21" ht="141.75" x14ac:dyDescent="0.25">
      <c r="A9" s="697"/>
      <c r="B9" s="697"/>
      <c r="C9" s="303" t="s">
        <v>1567</v>
      </c>
      <c r="D9" s="303" t="s">
        <v>1566</v>
      </c>
      <c r="E9" s="303" t="s">
        <v>2521</v>
      </c>
      <c r="F9" s="303" t="s">
        <v>2002</v>
      </c>
      <c r="G9" s="206">
        <v>0.25</v>
      </c>
      <c r="H9" s="533"/>
      <c r="I9" s="251">
        <v>0.25</v>
      </c>
      <c r="J9" s="534"/>
      <c r="K9" s="206">
        <v>0.25</v>
      </c>
      <c r="L9" s="532"/>
      <c r="M9" s="251">
        <v>0.25</v>
      </c>
      <c r="N9" s="532"/>
      <c r="O9" s="367">
        <f t="shared" ref="O9:O31" si="0">G9+I9+K9+M9</f>
        <v>1</v>
      </c>
      <c r="P9" s="368">
        <f t="shared" ref="P9:P31" si="1">H9+J9+L9+N9</f>
        <v>0</v>
      </c>
      <c r="Q9" s="368" t="s">
        <v>2497</v>
      </c>
      <c r="R9" s="250" t="s">
        <v>1589</v>
      </c>
      <c r="S9" s="250" t="s">
        <v>2003</v>
      </c>
      <c r="T9" s="250" t="s">
        <v>1590</v>
      </c>
      <c r="U9" s="303" t="s">
        <v>2004</v>
      </c>
    </row>
    <row r="10" spans="1:21" ht="189" x14ac:dyDescent="0.25">
      <c r="A10" s="697"/>
      <c r="B10" s="696" t="s">
        <v>1430</v>
      </c>
      <c r="C10" s="303" t="s">
        <v>2005</v>
      </c>
      <c r="D10" s="303" t="s">
        <v>1574</v>
      </c>
      <c r="E10" s="303" t="s">
        <v>2522</v>
      </c>
      <c r="F10" s="303" t="s">
        <v>2006</v>
      </c>
      <c r="G10" s="250"/>
      <c r="H10" s="250"/>
      <c r="I10" s="251"/>
      <c r="J10" s="252"/>
      <c r="K10" s="251">
        <v>1</v>
      </c>
      <c r="L10" s="532">
        <v>3862.5</v>
      </c>
      <c r="M10" s="251"/>
      <c r="N10" s="231"/>
      <c r="O10" s="367">
        <f t="shared" si="0"/>
        <v>1</v>
      </c>
      <c r="P10" s="368">
        <f>'1. TALLERES SEMINARIOS'!D29</f>
        <v>3862.5</v>
      </c>
      <c r="Q10" s="368" t="s">
        <v>2498</v>
      </c>
      <c r="R10" s="250" t="s">
        <v>1592</v>
      </c>
      <c r="S10" s="250" t="s">
        <v>1593</v>
      </c>
      <c r="T10" s="250" t="s">
        <v>1590</v>
      </c>
      <c r="U10" s="303" t="s">
        <v>1591</v>
      </c>
    </row>
    <row r="11" spans="1:21" ht="189" x14ac:dyDescent="0.25">
      <c r="A11" s="697"/>
      <c r="B11" s="697"/>
      <c r="C11" s="303" t="s">
        <v>1568</v>
      </c>
      <c r="D11" s="303" t="s">
        <v>2007</v>
      </c>
      <c r="E11" s="303" t="s">
        <v>2528</v>
      </c>
      <c r="F11" s="303" t="s">
        <v>2008</v>
      </c>
      <c r="G11" s="250"/>
      <c r="H11" s="250"/>
      <c r="I11" s="251"/>
      <c r="J11" s="252"/>
      <c r="K11" s="206">
        <v>1</v>
      </c>
      <c r="L11" s="532"/>
      <c r="M11" s="251"/>
      <c r="N11" s="231"/>
      <c r="O11" s="367">
        <f t="shared" si="0"/>
        <v>1</v>
      </c>
      <c r="P11" s="368">
        <f t="shared" si="1"/>
        <v>0</v>
      </c>
      <c r="Q11" s="368" t="s">
        <v>2498</v>
      </c>
      <c r="R11" s="250" t="s">
        <v>1592</v>
      </c>
      <c r="S11" s="250" t="s">
        <v>2009</v>
      </c>
      <c r="T11" s="250" t="s">
        <v>1595</v>
      </c>
      <c r="U11" s="303" t="s">
        <v>1594</v>
      </c>
    </row>
    <row r="12" spans="1:21" ht="409.5" x14ac:dyDescent="0.25">
      <c r="A12" s="697"/>
      <c r="B12" s="503"/>
      <c r="C12" s="303" t="s">
        <v>2369</v>
      </c>
      <c r="D12" s="303" t="s">
        <v>2370</v>
      </c>
      <c r="E12" s="303" t="s">
        <v>2523</v>
      </c>
      <c r="F12" s="303" t="s">
        <v>2708</v>
      </c>
      <c r="G12" s="206">
        <v>0.25</v>
      </c>
      <c r="H12" s="533"/>
      <c r="I12" s="251">
        <v>0.25</v>
      </c>
      <c r="J12" s="534"/>
      <c r="K12" s="206">
        <v>0.25</v>
      </c>
      <c r="L12" s="532"/>
      <c r="M12" s="251">
        <v>0.25</v>
      </c>
      <c r="N12" s="532"/>
      <c r="O12" s="367">
        <v>1</v>
      </c>
      <c r="P12" s="368"/>
      <c r="Q12" s="368" t="s">
        <v>2497</v>
      </c>
      <c r="R12" s="250" t="s">
        <v>2371</v>
      </c>
      <c r="S12" s="303" t="s">
        <v>2370</v>
      </c>
      <c r="T12" s="250" t="s">
        <v>2372</v>
      </c>
      <c r="U12" s="303" t="s">
        <v>2373</v>
      </c>
    </row>
    <row r="13" spans="1:21" ht="15.75" x14ac:dyDescent="0.25">
      <c r="A13" s="697"/>
      <c r="B13" s="696" t="s">
        <v>1431</v>
      </c>
      <c r="C13" s="303"/>
      <c r="D13" s="303"/>
      <c r="E13" s="303"/>
      <c r="F13" s="303"/>
      <c r="G13" s="250"/>
      <c r="H13" s="340"/>
      <c r="I13" s="250"/>
      <c r="J13" s="340"/>
      <c r="K13" s="250"/>
      <c r="L13" s="231"/>
      <c r="M13" s="250"/>
      <c r="N13" s="231"/>
      <c r="O13" s="367">
        <f t="shared" si="0"/>
        <v>0</v>
      </c>
      <c r="P13" s="368">
        <f t="shared" si="1"/>
        <v>0</v>
      </c>
      <c r="Q13" s="368"/>
      <c r="R13" s="250"/>
      <c r="S13" s="250"/>
      <c r="T13" s="250"/>
      <c r="U13" s="303"/>
    </row>
    <row r="14" spans="1:21" ht="15.75" x14ac:dyDescent="0.25">
      <c r="A14" s="697"/>
      <c r="B14" s="697"/>
      <c r="C14" s="303"/>
      <c r="D14" s="303"/>
      <c r="E14" s="303"/>
      <c r="F14" s="250"/>
      <c r="G14" s="251"/>
      <c r="H14" s="250"/>
      <c r="I14" s="251"/>
      <c r="J14" s="250"/>
      <c r="K14" s="251"/>
      <c r="L14" s="231"/>
      <c r="M14" s="251"/>
      <c r="N14" s="231"/>
      <c r="O14" s="367">
        <f t="shared" si="0"/>
        <v>0</v>
      </c>
      <c r="P14" s="368">
        <f t="shared" si="1"/>
        <v>0</v>
      </c>
      <c r="Q14" s="368"/>
      <c r="R14" s="250"/>
      <c r="S14" s="250"/>
      <c r="T14" s="250"/>
      <c r="U14" s="250"/>
    </row>
    <row r="15" spans="1:21" ht="15.75" x14ac:dyDescent="0.25">
      <c r="A15" s="697"/>
      <c r="B15" s="697"/>
      <c r="C15" s="303"/>
      <c r="D15" s="303"/>
      <c r="E15" s="303"/>
      <c r="F15" s="250"/>
      <c r="G15" s="251"/>
      <c r="H15" s="250"/>
      <c r="I15" s="251"/>
      <c r="J15" s="250"/>
      <c r="K15" s="251"/>
      <c r="L15" s="231"/>
      <c r="M15" s="251"/>
      <c r="N15" s="231"/>
      <c r="O15" s="367">
        <f t="shared" si="0"/>
        <v>0</v>
      </c>
      <c r="P15" s="368">
        <f t="shared" si="1"/>
        <v>0</v>
      </c>
      <c r="Q15" s="368"/>
      <c r="R15" s="250"/>
      <c r="S15" s="250"/>
      <c r="T15" s="250"/>
      <c r="U15" s="250"/>
    </row>
    <row r="16" spans="1:21" ht="15.75" x14ac:dyDescent="0.25">
      <c r="A16" s="697"/>
      <c r="B16" s="697"/>
      <c r="C16" s="303"/>
      <c r="D16" s="303"/>
      <c r="E16" s="303"/>
      <c r="F16" s="250"/>
      <c r="G16" s="251"/>
      <c r="H16" s="250"/>
      <c r="I16" s="251"/>
      <c r="J16" s="250"/>
      <c r="K16" s="251"/>
      <c r="L16" s="231"/>
      <c r="M16" s="251"/>
      <c r="N16" s="231"/>
      <c r="O16" s="367">
        <f t="shared" si="0"/>
        <v>0</v>
      </c>
      <c r="P16" s="368">
        <f t="shared" si="1"/>
        <v>0</v>
      </c>
      <c r="Q16" s="368"/>
      <c r="R16" s="250"/>
      <c r="S16" s="250"/>
      <c r="T16" s="250"/>
      <c r="U16" s="250"/>
    </row>
    <row r="17" spans="1:21" ht="15.75" x14ac:dyDescent="0.25">
      <c r="A17" s="697"/>
      <c r="B17" s="697"/>
      <c r="C17" s="303"/>
      <c r="D17" s="303"/>
      <c r="E17" s="303"/>
      <c r="F17" s="250"/>
      <c r="G17" s="251"/>
      <c r="H17" s="250"/>
      <c r="I17" s="251"/>
      <c r="J17" s="250"/>
      <c r="K17" s="251"/>
      <c r="L17" s="231"/>
      <c r="M17" s="251"/>
      <c r="N17" s="231"/>
      <c r="O17" s="367">
        <f t="shared" si="0"/>
        <v>0</v>
      </c>
      <c r="P17" s="368">
        <f t="shared" si="1"/>
        <v>0</v>
      </c>
      <c r="Q17" s="368"/>
      <c r="R17" s="250"/>
      <c r="S17" s="250"/>
      <c r="T17" s="250"/>
      <c r="U17" s="250"/>
    </row>
    <row r="18" spans="1:21" ht="15.75" x14ac:dyDescent="0.25">
      <c r="A18" s="697"/>
      <c r="B18" s="697"/>
      <c r="C18" s="303"/>
      <c r="D18" s="303"/>
      <c r="E18" s="303"/>
      <c r="F18" s="250"/>
      <c r="G18" s="251"/>
      <c r="H18" s="250"/>
      <c r="I18" s="251"/>
      <c r="J18" s="250"/>
      <c r="K18" s="251"/>
      <c r="L18" s="231"/>
      <c r="M18" s="251"/>
      <c r="N18" s="231"/>
      <c r="O18" s="367">
        <f t="shared" si="0"/>
        <v>0</v>
      </c>
      <c r="P18" s="368">
        <f t="shared" si="1"/>
        <v>0</v>
      </c>
      <c r="Q18" s="368"/>
      <c r="R18" s="250"/>
      <c r="S18" s="250"/>
      <c r="T18" s="250"/>
      <c r="U18" s="250"/>
    </row>
    <row r="19" spans="1:21" ht="15.75" x14ac:dyDescent="0.25">
      <c r="A19" s="697"/>
      <c r="B19" s="697"/>
      <c r="C19" s="249"/>
      <c r="D19" s="303"/>
      <c r="E19" s="303"/>
      <c r="F19" s="303"/>
      <c r="G19" s="251"/>
      <c r="H19" s="254"/>
      <c r="I19" s="251"/>
      <c r="J19" s="254"/>
      <c r="K19" s="251"/>
      <c r="L19" s="231"/>
      <c r="M19" s="251"/>
      <c r="N19" s="231"/>
      <c r="O19" s="367">
        <f t="shared" si="0"/>
        <v>0</v>
      </c>
      <c r="P19" s="368">
        <f t="shared" si="1"/>
        <v>0</v>
      </c>
      <c r="Q19" s="368"/>
      <c r="R19" s="250"/>
      <c r="S19" s="250"/>
      <c r="T19" s="250"/>
      <c r="U19" s="303"/>
    </row>
    <row r="20" spans="1:21" ht="51.6" customHeight="1" x14ac:dyDescent="0.25">
      <c r="A20" s="697"/>
      <c r="B20" s="698"/>
      <c r="C20" s="249"/>
      <c r="D20" s="303"/>
      <c r="E20" s="303"/>
      <c r="F20" s="275"/>
      <c r="G20" s="251"/>
      <c r="H20" s="250"/>
      <c r="I20" s="251"/>
      <c r="J20" s="250"/>
      <c r="K20" s="251"/>
      <c r="L20" s="231"/>
      <c r="M20" s="251"/>
      <c r="N20" s="231"/>
      <c r="O20" s="367">
        <f t="shared" si="0"/>
        <v>0</v>
      </c>
      <c r="P20" s="368">
        <f t="shared" si="1"/>
        <v>0</v>
      </c>
      <c r="Q20" s="368"/>
      <c r="R20" s="250"/>
      <c r="S20" s="250"/>
      <c r="T20" s="250"/>
      <c r="U20" s="303"/>
    </row>
    <row r="21" spans="1:21" ht="220.5" customHeight="1" x14ac:dyDescent="0.25">
      <c r="A21" s="697"/>
      <c r="B21" s="699" t="s">
        <v>1565</v>
      </c>
      <c r="C21" s="249" t="s">
        <v>2010</v>
      </c>
      <c r="D21" s="303" t="s">
        <v>2011</v>
      </c>
      <c r="E21" s="303" t="s">
        <v>2527</v>
      </c>
      <c r="F21" s="303" t="s">
        <v>2013</v>
      </c>
      <c r="G21" s="250"/>
      <c r="H21" s="250"/>
      <c r="I21" s="206"/>
      <c r="J21" s="250"/>
      <c r="K21" s="206">
        <v>1</v>
      </c>
      <c r="L21" s="532"/>
      <c r="M21" s="250"/>
      <c r="N21" s="231"/>
      <c r="O21" s="367">
        <f t="shared" si="0"/>
        <v>1</v>
      </c>
      <c r="P21" s="368">
        <f t="shared" si="1"/>
        <v>0</v>
      </c>
      <c r="Q21" s="368" t="s">
        <v>2496</v>
      </c>
      <c r="R21" s="250" t="s">
        <v>2012</v>
      </c>
      <c r="S21" s="250" t="s">
        <v>1598</v>
      </c>
      <c r="T21" s="250" t="s">
        <v>1601</v>
      </c>
      <c r="U21" s="303" t="s">
        <v>1599</v>
      </c>
    </row>
    <row r="22" spans="1:21" ht="161.25" customHeight="1" x14ac:dyDescent="0.25">
      <c r="A22" s="697"/>
      <c r="B22" s="699"/>
      <c r="C22" s="249" t="s">
        <v>1569</v>
      </c>
      <c r="D22" s="303" t="s">
        <v>1570</v>
      </c>
      <c r="E22" s="303" t="s">
        <v>2526</v>
      </c>
      <c r="F22" s="303" t="s">
        <v>2015</v>
      </c>
      <c r="G22" s="250"/>
      <c r="H22" s="250"/>
      <c r="I22" s="206"/>
      <c r="J22" s="250"/>
      <c r="K22" s="250"/>
      <c r="L22" s="231"/>
      <c r="M22" s="206">
        <v>1</v>
      </c>
      <c r="N22" s="532"/>
      <c r="O22" s="367">
        <f t="shared" si="0"/>
        <v>1</v>
      </c>
      <c r="P22" s="368">
        <f t="shared" si="1"/>
        <v>0</v>
      </c>
      <c r="Q22" s="368" t="s">
        <v>2495</v>
      </c>
      <c r="R22" s="250" t="s">
        <v>1596</v>
      </c>
      <c r="S22" s="250" t="s">
        <v>2014</v>
      </c>
      <c r="T22" s="250" t="s">
        <v>1601</v>
      </c>
      <c r="U22" s="303" t="s">
        <v>1591</v>
      </c>
    </row>
    <row r="23" spans="1:21" ht="150" customHeight="1" x14ac:dyDescent="0.25">
      <c r="A23" s="697"/>
      <c r="B23" s="699"/>
      <c r="C23" s="249" t="s">
        <v>1569</v>
      </c>
      <c r="D23" s="303" t="s">
        <v>1571</v>
      </c>
      <c r="E23" s="303" t="s">
        <v>2525</v>
      </c>
      <c r="F23" s="303" t="s">
        <v>1620</v>
      </c>
      <c r="G23" s="250"/>
      <c r="H23" s="250"/>
      <c r="I23" s="206"/>
      <c r="J23" s="250"/>
      <c r="K23" s="250"/>
      <c r="L23" s="231"/>
      <c r="M23" s="206">
        <v>1</v>
      </c>
      <c r="N23" s="532"/>
      <c r="O23" s="367">
        <f t="shared" si="0"/>
        <v>1</v>
      </c>
      <c r="P23" s="368">
        <f t="shared" si="1"/>
        <v>0</v>
      </c>
      <c r="Q23" s="368" t="s">
        <v>2495</v>
      </c>
      <c r="R23" s="250" t="s">
        <v>1596</v>
      </c>
      <c r="S23" s="250" t="s">
        <v>1597</v>
      </c>
      <c r="T23" s="250" t="s">
        <v>1602</v>
      </c>
      <c r="U23" s="303" t="s">
        <v>1600</v>
      </c>
    </row>
    <row r="24" spans="1:21" ht="131.25" customHeight="1" x14ac:dyDescent="0.25">
      <c r="A24" s="697"/>
      <c r="B24" s="699"/>
      <c r="C24" s="249" t="s">
        <v>1569</v>
      </c>
      <c r="D24" s="303" t="s">
        <v>1572</v>
      </c>
      <c r="E24" s="303" t="s">
        <v>2524</v>
      </c>
      <c r="F24" s="303" t="s">
        <v>2025</v>
      </c>
      <c r="G24" s="544">
        <v>1</v>
      </c>
      <c r="H24" s="533">
        <v>3862.5</v>
      </c>
      <c r="I24" s="206"/>
      <c r="J24" s="250"/>
      <c r="K24" s="250"/>
      <c r="L24" s="231"/>
      <c r="M24" s="250"/>
      <c r="N24" s="231"/>
      <c r="O24" s="367">
        <f t="shared" si="0"/>
        <v>1</v>
      </c>
      <c r="P24" s="368">
        <f>'1. TALLERES SEMINARIOS'!D48</f>
        <v>3862.5</v>
      </c>
      <c r="Q24" s="368" t="s">
        <v>2491</v>
      </c>
      <c r="R24" s="250" t="s">
        <v>2023</v>
      </c>
      <c r="S24" s="250" t="s">
        <v>1598</v>
      </c>
      <c r="T24" s="250" t="s">
        <v>1601</v>
      </c>
      <c r="U24" s="303" t="s">
        <v>1599</v>
      </c>
    </row>
    <row r="25" spans="1:21" ht="160.5" customHeight="1" x14ac:dyDescent="0.25">
      <c r="A25" s="697"/>
      <c r="B25" s="699" t="s">
        <v>1432</v>
      </c>
      <c r="C25" s="249" t="s">
        <v>1583</v>
      </c>
      <c r="D25" s="303" t="s">
        <v>1575</v>
      </c>
      <c r="E25" s="303" t="s">
        <v>2529</v>
      </c>
      <c r="F25" s="303" t="s">
        <v>2024</v>
      </c>
      <c r="G25" s="250"/>
      <c r="H25" s="255"/>
      <c r="I25" s="206">
        <v>1</v>
      </c>
      <c r="J25" s="533">
        <v>10145</v>
      </c>
      <c r="K25" s="250"/>
      <c r="L25" s="231"/>
      <c r="M25" s="250"/>
      <c r="N25" s="231"/>
      <c r="O25" s="367">
        <f t="shared" si="0"/>
        <v>1</v>
      </c>
      <c r="P25" s="368">
        <f>'1. TALLERES SEMINARIOS'!D67</f>
        <v>10145</v>
      </c>
      <c r="Q25" s="368" t="s">
        <v>2494</v>
      </c>
      <c r="R25" s="250" t="s">
        <v>1603</v>
      </c>
      <c r="S25" s="250" t="s">
        <v>1604</v>
      </c>
      <c r="T25" s="250" t="s">
        <v>1605</v>
      </c>
      <c r="U25" s="303" t="s">
        <v>1607</v>
      </c>
    </row>
    <row r="26" spans="1:21" ht="131.25" customHeight="1" x14ac:dyDescent="0.25">
      <c r="A26" s="697"/>
      <c r="B26" s="699"/>
      <c r="C26" s="303" t="s">
        <v>1582</v>
      </c>
      <c r="D26" s="303" t="s">
        <v>1576</v>
      </c>
      <c r="E26" s="303" t="s">
        <v>2530</v>
      </c>
      <c r="F26" s="303" t="s">
        <v>2026</v>
      </c>
      <c r="G26" s="250"/>
      <c r="H26" s="250"/>
      <c r="I26" s="206">
        <v>1</v>
      </c>
      <c r="J26" s="533">
        <v>25362.5</v>
      </c>
      <c r="K26" s="250"/>
      <c r="L26" s="231"/>
      <c r="M26" s="250"/>
      <c r="N26" s="231"/>
      <c r="O26" s="367">
        <f t="shared" si="0"/>
        <v>1</v>
      </c>
      <c r="P26" s="368">
        <f>'1. TALLERES SEMINARIOS'!D86</f>
        <v>25362.5</v>
      </c>
      <c r="Q26" s="368" t="s">
        <v>2487</v>
      </c>
      <c r="R26" s="250" t="s">
        <v>1606</v>
      </c>
      <c r="S26" s="250" t="s">
        <v>1604</v>
      </c>
      <c r="T26" s="250" t="s">
        <v>1605</v>
      </c>
      <c r="U26" s="303" t="s">
        <v>1607</v>
      </c>
    </row>
    <row r="27" spans="1:21" ht="126" x14ac:dyDescent="0.25">
      <c r="A27" s="697"/>
      <c r="B27" s="699"/>
      <c r="C27" s="303" t="s">
        <v>1608</v>
      </c>
      <c r="D27" s="303" t="s">
        <v>1577</v>
      </c>
      <c r="E27" s="303" t="s">
        <v>2531</v>
      </c>
      <c r="F27" s="303" t="s">
        <v>1621</v>
      </c>
      <c r="G27" s="206">
        <v>0.25</v>
      </c>
      <c r="H27" s="533"/>
      <c r="I27" s="206">
        <v>0.25</v>
      </c>
      <c r="J27" s="533"/>
      <c r="K27" s="206">
        <v>0.25</v>
      </c>
      <c r="L27" s="532"/>
      <c r="M27" s="206">
        <v>0.25</v>
      </c>
      <c r="N27" s="532"/>
      <c r="O27" s="367">
        <f t="shared" si="0"/>
        <v>1</v>
      </c>
      <c r="P27" s="368">
        <f t="shared" si="1"/>
        <v>0</v>
      </c>
      <c r="Q27" s="368" t="s">
        <v>2493</v>
      </c>
      <c r="R27" s="250" t="s">
        <v>1609</v>
      </c>
      <c r="S27" s="250" t="s">
        <v>1610</v>
      </c>
      <c r="T27" s="250" t="s">
        <v>1601</v>
      </c>
      <c r="U27" s="303" t="s">
        <v>1599</v>
      </c>
    </row>
    <row r="28" spans="1:21" ht="78.75" x14ac:dyDescent="0.25">
      <c r="A28" s="697"/>
      <c r="B28" s="699"/>
      <c r="C28" s="303" t="s">
        <v>2032</v>
      </c>
      <c r="D28" s="303" t="s">
        <v>1581</v>
      </c>
      <c r="E28" s="303" t="s">
        <v>2532</v>
      </c>
      <c r="F28" s="303" t="s">
        <v>2027</v>
      </c>
      <c r="G28" s="544">
        <v>1</v>
      </c>
      <c r="H28" s="533">
        <v>2100</v>
      </c>
      <c r="I28" s="206"/>
      <c r="J28" s="250"/>
      <c r="K28" s="250"/>
      <c r="L28" s="231"/>
      <c r="M28" s="250"/>
      <c r="N28" s="231"/>
      <c r="O28" s="367">
        <f t="shared" si="0"/>
        <v>1</v>
      </c>
      <c r="P28" s="368">
        <f>'1. TALLERES SEMINARIOS'!D105</f>
        <v>2100</v>
      </c>
      <c r="Q28" s="368" t="s">
        <v>2492</v>
      </c>
      <c r="R28" s="250" t="s">
        <v>1613</v>
      </c>
      <c r="S28" s="303" t="s">
        <v>1611</v>
      </c>
      <c r="T28" s="250" t="s">
        <v>1616</v>
      </c>
      <c r="U28" s="303" t="s">
        <v>1612</v>
      </c>
    </row>
    <row r="29" spans="1:21" ht="94.5" x14ac:dyDescent="0.25">
      <c r="A29" s="697"/>
      <c r="B29" s="699"/>
      <c r="C29" s="303" t="s">
        <v>1580</v>
      </c>
      <c r="D29" s="303" t="s">
        <v>1578</v>
      </c>
      <c r="E29" s="303" t="s">
        <v>2533</v>
      </c>
      <c r="F29" s="303" t="s">
        <v>2028</v>
      </c>
      <c r="G29" s="251">
        <v>1</v>
      </c>
      <c r="H29" s="533">
        <v>21000</v>
      </c>
      <c r="I29" s="206"/>
      <c r="J29" s="250"/>
      <c r="K29" s="250"/>
      <c r="L29" s="231"/>
      <c r="M29" s="250"/>
      <c r="N29" s="231"/>
      <c r="O29" s="367">
        <f t="shared" si="0"/>
        <v>1</v>
      </c>
      <c r="P29" s="368">
        <f>'1. TALLERES SEMINARIOS'!D124</f>
        <v>21000</v>
      </c>
      <c r="Q29" s="368" t="s">
        <v>2491</v>
      </c>
      <c r="R29" s="250" t="s">
        <v>1614</v>
      </c>
      <c r="S29" s="250" t="s">
        <v>1615</v>
      </c>
      <c r="T29" s="250" t="s">
        <v>1617</v>
      </c>
      <c r="U29" s="303" t="s">
        <v>2029</v>
      </c>
    </row>
    <row r="30" spans="1:21" ht="126" x14ac:dyDescent="0.25">
      <c r="A30" s="697"/>
      <c r="B30" s="699"/>
      <c r="C30" s="303" t="s">
        <v>2031</v>
      </c>
      <c r="D30" s="303" t="s">
        <v>1579</v>
      </c>
      <c r="E30" s="303" t="s">
        <v>2534</v>
      </c>
      <c r="F30" s="303" t="s">
        <v>2030</v>
      </c>
      <c r="G30" s="250"/>
      <c r="H30" s="250"/>
      <c r="I30" s="206">
        <v>1</v>
      </c>
      <c r="J30" s="533">
        <v>1188</v>
      </c>
      <c r="K30" s="250"/>
      <c r="L30" s="231"/>
      <c r="M30" s="250"/>
      <c r="N30" s="231"/>
      <c r="O30" s="367">
        <f t="shared" si="0"/>
        <v>1</v>
      </c>
      <c r="P30" s="368">
        <f>'1. TALLERES SEMINARIOS'!D143</f>
        <v>1188</v>
      </c>
      <c r="Q30" s="368" t="s">
        <v>2490</v>
      </c>
      <c r="R30" s="250" t="s">
        <v>1619</v>
      </c>
      <c r="S30" s="250" t="s">
        <v>1618</v>
      </c>
      <c r="T30" s="250" t="s">
        <v>1616</v>
      </c>
      <c r="U30" s="303" t="s">
        <v>1612</v>
      </c>
    </row>
    <row r="31" spans="1:21" ht="186" customHeight="1" x14ac:dyDescent="0.25">
      <c r="A31" s="528"/>
      <c r="B31" s="574"/>
      <c r="C31" s="303" t="s">
        <v>2368</v>
      </c>
      <c r="D31" s="250" t="s">
        <v>2365</v>
      </c>
      <c r="E31" s="303" t="s">
        <v>2364</v>
      </c>
      <c r="F31" s="250" t="s">
        <v>2366</v>
      </c>
      <c r="G31" s="250"/>
      <c r="H31" s="250"/>
      <c r="I31" s="206">
        <v>1</v>
      </c>
      <c r="J31" s="533"/>
      <c r="K31" s="250"/>
      <c r="L31" s="231"/>
      <c r="M31" s="250"/>
      <c r="N31" s="231"/>
      <c r="O31" s="367">
        <f t="shared" si="0"/>
        <v>1</v>
      </c>
      <c r="P31" s="368">
        <f t="shared" si="1"/>
        <v>0</v>
      </c>
      <c r="Q31" s="368" t="s">
        <v>2489</v>
      </c>
      <c r="R31" s="250" t="s">
        <v>2367</v>
      </c>
      <c r="S31" s="250" t="s">
        <v>2363</v>
      </c>
      <c r="T31" s="250" t="s">
        <v>2362</v>
      </c>
      <c r="U31" s="250" t="s">
        <v>2361</v>
      </c>
    </row>
    <row r="32" spans="1:21" ht="15.75" x14ac:dyDescent="0.25">
      <c r="A32" s="288"/>
      <c r="B32" s="289"/>
      <c r="C32" s="288" t="s">
        <v>1378</v>
      </c>
      <c r="D32" s="289"/>
      <c r="E32" s="289"/>
      <c r="F32" s="290"/>
      <c r="G32" s="256">
        <f t="shared" ref="G32:O32" si="2">SUM(G8:G30)</f>
        <v>3.75</v>
      </c>
      <c r="H32" s="256">
        <f t="shared" si="2"/>
        <v>26962.5</v>
      </c>
      <c r="I32" s="256">
        <f>SUM(I8:I31)</f>
        <v>4.75</v>
      </c>
      <c r="J32" s="256">
        <f t="shared" si="2"/>
        <v>36695.5</v>
      </c>
      <c r="K32" s="256">
        <f t="shared" si="2"/>
        <v>3.75</v>
      </c>
      <c r="L32" s="256">
        <f t="shared" si="2"/>
        <v>3862.5</v>
      </c>
      <c r="M32" s="256">
        <f t="shared" si="2"/>
        <v>3.75</v>
      </c>
      <c r="N32" s="256">
        <f t="shared" si="2"/>
        <v>0</v>
      </c>
      <c r="O32" s="256">
        <f t="shared" si="2"/>
        <v>15</v>
      </c>
      <c r="P32" s="256">
        <f>SUM(P8:P31)</f>
        <v>67520.5</v>
      </c>
      <c r="Q32" s="256"/>
      <c r="R32" s="257"/>
      <c r="S32" s="257"/>
      <c r="T32" s="257"/>
      <c r="U32" s="257"/>
    </row>
    <row r="33" spans="1:21" ht="15.75" x14ac:dyDescent="0.25">
      <c r="A33" s="258"/>
      <c r="B33" s="259"/>
      <c r="C33" s="259"/>
      <c r="D33" s="259"/>
      <c r="E33" s="260"/>
      <c r="F33" s="259"/>
      <c r="G33" s="259"/>
      <c r="H33" s="259"/>
      <c r="I33" s="259"/>
      <c r="J33" s="259"/>
      <c r="K33" s="259"/>
      <c r="L33" s="259"/>
      <c r="M33" s="259"/>
      <c r="N33" s="259"/>
      <c r="O33" s="369"/>
      <c r="P33" s="369"/>
      <c r="Q33" s="369"/>
      <c r="R33" s="259"/>
      <c r="S33" s="259"/>
      <c r="T33" s="259"/>
      <c r="U33" s="259"/>
    </row>
    <row r="34" spans="1:21" ht="15.75" x14ac:dyDescent="0.25">
      <c r="A34" s="258"/>
      <c r="B34" s="259"/>
      <c r="C34" s="259"/>
      <c r="D34" s="259"/>
      <c r="E34" s="260"/>
      <c r="F34" s="259"/>
      <c r="G34" s="259"/>
      <c r="H34" s="259"/>
      <c r="I34" s="259"/>
      <c r="J34" s="259"/>
      <c r="K34" s="259"/>
      <c r="L34" s="259"/>
      <c r="M34" s="259"/>
      <c r="N34" s="259"/>
      <c r="O34" s="369"/>
      <c r="P34" s="369"/>
      <c r="Q34" s="369"/>
      <c r="R34" s="259"/>
      <c r="S34" s="259"/>
      <c r="T34" s="259"/>
      <c r="U34" s="259"/>
    </row>
    <row r="35" spans="1:21" ht="15.75" x14ac:dyDescent="0.25">
      <c r="A35" s="258"/>
      <c r="B35" s="259"/>
      <c r="C35" s="259"/>
      <c r="D35" s="259"/>
      <c r="E35" s="260"/>
      <c r="F35" s="259"/>
      <c r="G35" s="259"/>
      <c r="H35" s="259"/>
      <c r="I35" s="259"/>
      <c r="J35" s="259"/>
      <c r="K35" s="259"/>
      <c r="L35" s="259"/>
      <c r="M35" s="259"/>
      <c r="N35" s="259"/>
      <c r="O35" s="369"/>
      <c r="P35" s="369"/>
      <c r="Q35" s="369"/>
      <c r="R35" s="259"/>
      <c r="S35" s="259"/>
      <c r="T35" s="259"/>
      <c r="U35" s="259"/>
    </row>
    <row r="36" spans="1:21" ht="15.75" x14ac:dyDescent="0.25">
      <c r="A36" s="258"/>
      <c r="B36" s="259"/>
      <c r="C36" s="259"/>
      <c r="D36" s="259"/>
      <c r="E36" s="260"/>
      <c r="F36" s="259"/>
      <c r="G36" s="259"/>
      <c r="H36" s="259"/>
      <c r="I36" s="259"/>
      <c r="J36" s="259"/>
      <c r="K36" s="259"/>
      <c r="L36" s="259"/>
      <c r="M36" s="259"/>
      <c r="N36" s="259"/>
      <c r="O36" s="369"/>
      <c r="P36" s="369"/>
      <c r="Q36" s="369"/>
      <c r="R36" s="259"/>
      <c r="S36" s="259"/>
      <c r="T36" s="259"/>
      <c r="U36" s="259"/>
    </row>
    <row r="37" spans="1:21" ht="15.75" x14ac:dyDescent="0.25">
      <c r="A37" s="258"/>
      <c r="B37" s="259"/>
      <c r="C37" s="259"/>
      <c r="D37" s="259"/>
      <c r="E37" s="260"/>
      <c r="F37" s="259"/>
      <c r="G37" s="259"/>
      <c r="H37" s="259"/>
      <c r="I37" s="259"/>
      <c r="J37" s="259"/>
      <c r="K37" s="259"/>
      <c r="L37" s="259"/>
      <c r="M37" s="259"/>
      <c r="N37" s="259"/>
      <c r="O37" s="369"/>
      <c r="P37" s="369"/>
      <c r="Q37" s="369"/>
      <c r="R37" s="259"/>
      <c r="S37" s="259"/>
      <c r="T37" s="259"/>
      <c r="U37" s="259"/>
    </row>
    <row r="38" spans="1:21" ht="15.75" x14ac:dyDescent="0.25">
      <c r="A38" s="258"/>
      <c r="B38" s="259"/>
      <c r="C38" s="259"/>
      <c r="D38" s="259"/>
      <c r="E38" s="260"/>
      <c r="F38" s="259"/>
      <c r="G38" s="259"/>
      <c r="H38" s="259"/>
      <c r="I38" s="259"/>
      <c r="J38" s="259"/>
      <c r="K38" s="259"/>
      <c r="L38" s="259"/>
      <c r="M38" s="259"/>
      <c r="N38" s="259"/>
      <c r="O38" s="369"/>
      <c r="P38" s="369"/>
      <c r="Q38" s="369"/>
      <c r="R38" s="259"/>
      <c r="S38" s="259"/>
      <c r="T38" s="259"/>
      <c r="U38" s="259"/>
    </row>
    <row r="39" spans="1:21" ht="15.75" x14ac:dyDescent="0.25">
      <c r="A39" s="258"/>
      <c r="B39" s="259"/>
      <c r="C39" s="259"/>
      <c r="D39" s="259"/>
      <c r="E39" s="260"/>
      <c r="F39" s="259"/>
      <c r="G39" s="259"/>
      <c r="H39" s="259"/>
      <c r="I39" s="259"/>
      <c r="J39" s="259"/>
      <c r="K39" s="259"/>
      <c r="L39" s="259"/>
      <c r="M39" s="259"/>
      <c r="N39" s="259"/>
      <c r="O39" s="369"/>
      <c r="P39" s="369"/>
      <c r="Q39" s="369"/>
      <c r="R39" s="259"/>
      <c r="S39" s="259"/>
      <c r="T39" s="259"/>
      <c r="U39" s="259"/>
    </row>
    <row r="40" spans="1:21" ht="15.75" x14ac:dyDescent="0.25">
      <c r="A40" s="258"/>
      <c r="B40" s="259"/>
      <c r="C40" s="259"/>
      <c r="D40" s="259"/>
      <c r="E40" s="260"/>
      <c r="F40" s="259"/>
      <c r="G40" s="259"/>
      <c r="H40" s="259"/>
      <c r="I40" s="259"/>
      <c r="J40" s="259"/>
      <c r="K40" s="259"/>
      <c r="L40" s="259"/>
      <c r="M40" s="259"/>
      <c r="N40" s="259"/>
      <c r="O40" s="369"/>
      <c r="P40" s="369"/>
      <c r="Q40" s="369"/>
      <c r="R40" s="259"/>
      <c r="S40" s="259"/>
      <c r="T40" s="259"/>
      <c r="U40" s="259"/>
    </row>
    <row r="41" spans="1:21" ht="15.75" x14ac:dyDescent="0.25">
      <c r="A41" s="258"/>
      <c r="B41" s="259"/>
      <c r="C41" s="259"/>
      <c r="D41" s="259"/>
      <c r="E41" s="260"/>
      <c r="F41" s="259"/>
      <c r="G41" s="259"/>
      <c r="H41" s="259"/>
      <c r="I41" s="259"/>
      <c r="J41" s="259"/>
      <c r="K41" s="259"/>
      <c r="L41" s="259"/>
      <c r="M41" s="259"/>
      <c r="N41" s="259"/>
      <c r="O41" s="369"/>
      <c r="P41" s="369"/>
      <c r="Q41" s="369"/>
      <c r="R41" s="259"/>
      <c r="S41" s="259"/>
      <c r="T41" s="259"/>
      <c r="U41" s="259"/>
    </row>
    <row r="42" spans="1:21" ht="15.75" x14ac:dyDescent="0.25">
      <c r="A42" s="258"/>
      <c r="B42" s="259"/>
      <c r="C42" s="259"/>
      <c r="D42" s="259"/>
      <c r="E42" s="260"/>
      <c r="F42" s="259"/>
      <c r="G42" s="259"/>
      <c r="H42" s="259"/>
      <c r="I42" s="259"/>
      <c r="J42" s="259"/>
      <c r="K42" s="259"/>
      <c r="L42" s="259"/>
      <c r="M42" s="259"/>
      <c r="N42" s="259"/>
      <c r="O42" s="369"/>
      <c r="P42" s="369"/>
      <c r="Q42" s="369"/>
      <c r="R42" s="259"/>
      <c r="S42" s="259"/>
      <c r="T42" s="259"/>
      <c r="U42" s="259"/>
    </row>
    <row r="43" spans="1:21" ht="15.75" x14ac:dyDescent="0.25">
      <c r="A43" s="258"/>
      <c r="B43" s="259"/>
      <c r="C43" s="259"/>
      <c r="D43" s="259"/>
      <c r="E43" s="260"/>
      <c r="F43" s="259"/>
      <c r="G43" s="259"/>
      <c r="H43" s="259"/>
      <c r="I43" s="259"/>
      <c r="J43" s="259"/>
      <c r="K43" s="259"/>
      <c r="L43" s="259"/>
      <c r="M43" s="259"/>
      <c r="N43" s="259"/>
      <c r="O43" s="369"/>
      <c r="P43" s="369"/>
      <c r="Q43" s="369"/>
      <c r="R43" s="259"/>
      <c r="S43" s="259"/>
      <c r="T43" s="259"/>
      <c r="U43" s="259"/>
    </row>
    <row r="44" spans="1:21" ht="15.75" x14ac:dyDescent="0.25">
      <c r="A44" s="258"/>
      <c r="B44" s="259"/>
      <c r="C44" s="259"/>
      <c r="D44" s="259"/>
      <c r="E44" s="260"/>
      <c r="F44" s="259"/>
      <c r="G44" s="259"/>
      <c r="H44" s="259"/>
      <c r="I44" s="259"/>
      <c r="J44" s="259"/>
      <c r="K44" s="259"/>
      <c r="L44" s="259"/>
      <c r="M44" s="259"/>
      <c r="N44" s="259"/>
      <c r="O44" s="369"/>
      <c r="P44" s="369"/>
      <c r="Q44" s="369"/>
      <c r="R44" s="259"/>
      <c r="S44" s="259"/>
      <c r="T44" s="259"/>
      <c r="U44" s="259"/>
    </row>
    <row r="45" spans="1:21" ht="15.75" x14ac:dyDescent="0.25">
      <c r="A45" s="258"/>
      <c r="B45" s="259"/>
      <c r="C45" s="259"/>
      <c r="D45" s="259"/>
      <c r="E45" s="260"/>
      <c r="F45" s="259"/>
      <c r="G45" s="259"/>
      <c r="H45" s="259"/>
      <c r="I45" s="259"/>
      <c r="J45" s="259"/>
      <c r="K45" s="259"/>
      <c r="L45" s="259"/>
      <c r="M45" s="259"/>
      <c r="N45" s="259"/>
      <c r="O45" s="369"/>
      <c r="P45" s="369"/>
      <c r="Q45" s="369"/>
      <c r="R45" s="259"/>
      <c r="S45" s="259"/>
      <c r="T45" s="259"/>
      <c r="U45" s="259"/>
    </row>
    <row r="46" spans="1:21" ht="15.75" x14ac:dyDescent="0.25">
      <c r="A46" s="258"/>
      <c r="B46" s="259"/>
      <c r="C46" s="259"/>
      <c r="D46" s="259"/>
      <c r="E46" s="260"/>
      <c r="F46" s="259"/>
      <c r="G46" s="259"/>
      <c r="H46" s="259"/>
      <c r="I46" s="259"/>
      <c r="J46" s="259"/>
      <c r="K46" s="259"/>
      <c r="L46" s="259"/>
      <c r="M46" s="259"/>
      <c r="N46" s="259"/>
      <c r="O46" s="369"/>
      <c r="P46" s="369"/>
      <c r="Q46" s="369"/>
      <c r="R46" s="259"/>
      <c r="S46" s="259"/>
      <c r="T46" s="259"/>
      <c r="U46" s="259"/>
    </row>
    <row r="47" spans="1:21" ht="15.75" x14ac:dyDescent="0.25">
      <c r="A47" s="258"/>
      <c r="B47" s="259"/>
      <c r="C47" s="259"/>
      <c r="D47" s="259"/>
      <c r="E47" s="260"/>
      <c r="F47" s="259"/>
      <c r="G47" s="259"/>
      <c r="H47" s="259"/>
      <c r="I47" s="259"/>
      <c r="J47" s="259"/>
      <c r="K47" s="259"/>
      <c r="L47" s="259"/>
      <c r="M47" s="259"/>
      <c r="N47" s="259"/>
      <c r="O47" s="369"/>
      <c r="P47" s="369"/>
      <c r="Q47" s="369"/>
      <c r="R47" s="259"/>
      <c r="S47" s="259"/>
      <c r="T47" s="259"/>
      <c r="U47" s="259"/>
    </row>
    <row r="48" spans="1:21" ht="15.75" x14ac:dyDescent="0.25">
      <c r="A48" s="258"/>
      <c r="B48" s="259"/>
      <c r="C48" s="259"/>
      <c r="D48" s="259"/>
      <c r="E48" s="260"/>
      <c r="F48" s="259"/>
      <c r="G48" s="259"/>
      <c r="H48" s="259"/>
      <c r="I48" s="259"/>
      <c r="J48" s="259"/>
      <c r="K48" s="259"/>
      <c r="L48" s="259"/>
      <c r="M48" s="259"/>
      <c r="N48" s="259"/>
      <c r="O48" s="369"/>
      <c r="P48" s="369"/>
      <c r="Q48" s="369"/>
      <c r="R48" s="259"/>
      <c r="S48" s="259"/>
      <c r="T48" s="259"/>
      <c r="U48" s="259"/>
    </row>
    <row r="49" spans="1:21" ht="15.75" x14ac:dyDescent="0.25">
      <c r="A49" s="258"/>
      <c r="B49" s="259"/>
      <c r="C49" s="259"/>
      <c r="D49" s="259"/>
      <c r="E49" s="260"/>
      <c r="F49" s="259"/>
      <c r="G49" s="259"/>
      <c r="H49" s="259"/>
      <c r="I49" s="259"/>
      <c r="J49" s="259"/>
      <c r="K49" s="259"/>
      <c r="L49" s="259"/>
      <c r="M49" s="259"/>
      <c r="N49" s="259"/>
      <c r="O49" s="369"/>
      <c r="P49" s="369"/>
      <c r="Q49" s="369"/>
      <c r="R49" s="259"/>
      <c r="S49" s="259"/>
      <c r="T49" s="259"/>
      <c r="U49" s="259"/>
    </row>
    <row r="50" spans="1:21" ht="15.75" x14ac:dyDescent="0.25">
      <c r="A50" s="258"/>
      <c r="B50" s="259"/>
      <c r="C50" s="259"/>
      <c r="D50" s="259"/>
      <c r="E50" s="260"/>
      <c r="F50" s="259"/>
      <c r="G50" s="259"/>
      <c r="H50" s="259"/>
      <c r="I50" s="259"/>
      <c r="J50" s="259"/>
      <c r="K50" s="259"/>
      <c r="L50" s="259"/>
      <c r="M50" s="259"/>
      <c r="N50" s="259"/>
      <c r="O50" s="369"/>
      <c r="P50" s="369"/>
      <c r="Q50" s="369"/>
      <c r="R50" s="259"/>
      <c r="S50" s="259"/>
      <c r="T50" s="259"/>
      <c r="U50" s="259"/>
    </row>
    <row r="51" spans="1:21" ht="15.75" x14ac:dyDescent="0.25">
      <c r="A51" s="258"/>
      <c r="B51" s="259"/>
      <c r="C51" s="259"/>
      <c r="D51" s="259"/>
      <c r="E51" s="260"/>
      <c r="F51" s="259"/>
      <c r="G51" s="259"/>
      <c r="H51" s="259"/>
      <c r="I51" s="259"/>
      <c r="J51" s="259"/>
      <c r="K51" s="259"/>
      <c r="L51" s="259"/>
      <c r="M51" s="259"/>
      <c r="N51" s="259"/>
      <c r="O51" s="369"/>
      <c r="P51" s="369"/>
      <c r="Q51" s="369"/>
      <c r="R51" s="259"/>
      <c r="S51" s="259"/>
      <c r="T51" s="259"/>
      <c r="U51" s="259"/>
    </row>
    <row r="52" spans="1:21" ht="15.75" x14ac:dyDescent="0.25">
      <c r="A52" s="258"/>
      <c r="B52" s="259"/>
      <c r="C52" s="259"/>
      <c r="D52" s="259"/>
      <c r="E52" s="260"/>
      <c r="F52" s="259"/>
      <c r="G52" s="259"/>
      <c r="H52" s="259"/>
      <c r="I52" s="259"/>
      <c r="J52" s="259"/>
      <c r="K52" s="259"/>
      <c r="L52" s="259"/>
      <c r="M52" s="259"/>
      <c r="N52" s="259"/>
      <c r="O52" s="369"/>
      <c r="P52" s="369"/>
      <c r="Q52" s="369"/>
      <c r="R52" s="259"/>
      <c r="S52" s="259"/>
      <c r="T52" s="259"/>
      <c r="U52" s="259"/>
    </row>
    <row r="53" spans="1:21" ht="15.75" x14ac:dyDescent="0.25">
      <c r="A53" s="258"/>
      <c r="B53" s="259"/>
      <c r="C53" s="259"/>
      <c r="D53" s="259"/>
      <c r="E53" s="260"/>
      <c r="F53" s="259"/>
      <c r="G53" s="259"/>
      <c r="H53" s="259"/>
      <c r="I53" s="259"/>
      <c r="J53" s="259"/>
      <c r="K53" s="259"/>
      <c r="L53" s="259"/>
      <c r="M53" s="259"/>
      <c r="N53" s="259"/>
      <c r="O53" s="369"/>
      <c r="P53" s="369"/>
      <c r="Q53" s="369"/>
      <c r="R53" s="259"/>
      <c r="S53" s="259"/>
      <c r="T53" s="259"/>
      <c r="U53" s="259"/>
    </row>
    <row r="54" spans="1:21" ht="15.75" x14ac:dyDescent="0.25">
      <c r="A54" s="258"/>
      <c r="B54" s="259"/>
      <c r="C54" s="259"/>
      <c r="D54" s="259"/>
      <c r="E54" s="260"/>
      <c r="F54" s="259"/>
      <c r="G54" s="259"/>
      <c r="H54" s="259"/>
      <c r="I54" s="259"/>
      <c r="J54" s="259"/>
      <c r="K54" s="259"/>
      <c r="L54" s="259"/>
      <c r="M54" s="259"/>
      <c r="N54" s="259"/>
      <c r="O54" s="369"/>
      <c r="P54" s="369"/>
      <c r="Q54" s="369"/>
      <c r="R54" s="259"/>
      <c r="S54" s="259"/>
      <c r="T54" s="259"/>
      <c r="U54" s="259"/>
    </row>
    <row r="55" spans="1:21" ht="15.75" x14ac:dyDescent="0.25">
      <c r="A55" s="258"/>
      <c r="B55" s="259"/>
      <c r="C55" s="259"/>
      <c r="D55" s="259"/>
      <c r="E55" s="260"/>
      <c r="F55" s="259"/>
      <c r="G55" s="259"/>
      <c r="H55" s="259"/>
      <c r="I55" s="259"/>
      <c r="J55" s="259"/>
      <c r="K55" s="259"/>
      <c r="L55" s="259"/>
      <c r="M55" s="259"/>
      <c r="N55" s="259"/>
      <c r="O55" s="369"/>
      <c r="P55" s="369"/>
      <c r="Q55" s="369"/>
      <c r="R55" s="259"/>
      <c r="S55" s="259"/>
      <c r="T55" s="259"/>
      <c r="U55" s="259"/>
    </row>
    <row r="56" spans="1:21" ht="15.75" x14ac:dyDescent="0.25">
      <c r="A56" s="258"/>
      <c r="B56" s="259"/>
      <c r="C56" s="259"/>
      <c r="D56" s="259"/>
      <c r="E56" s="260"/>
      <c r="F56" s="259"/>
      <c r="G56" s="259"/>
      <c r="H56" s="259"/>
      <c r="I56" s="259"/>
      <c r="J56" s="259"/>
      <c r="K56" s="259"/>
      <c r="L56" s="259"/>
      <c r="M56" s="259"/>
      <c r="N56" s="259"/>
      <c r="O56" s="369"/>
      <c r="P56" s="369"/>
      <c r="Q56" s="369"/>
      <c r="R56" s="259"/>
      <c r="S56" s="259"/>
      <c r="T56" s="259"/>
      <c r="U56" s="259"/>
    </row>
    <row r="57" spans="1:21" ht="15.75" x14ac:dyDescent="0.25">
      <c r="A57" s="258"/>
      <c r="B57" s="259"/>
      <c r="C57" s="259"/>
      <c r="D57" s="259"/>
      <c r="E57" s="260"/>
      <c r="F57" s="259"/>
      <c r="G57" s="259"/>
      <c r="H57" s="259"/>
      <c r="I57" s="259"/>
      <c r="J57" s="259"/>
      <c r="K57" s="259"/>
      <c r="L57" s="259"/>
      <c r="M57" s="259"/>
      <c r="N57" s="259"/>
      <c r="O57" s="369"/>
      <c r="P57" s="369"/>
      <c r="Q57" s="369"/>
      <c r="R57" s="259"/>
      <c r="S57" s="259"/>
      <c r="T57" s="259"/>
      <c r="U57" s="259"/>
    </row>
    <row r="58" spans="1:21" ht="15.75" x14ac:dyDescent="0.25">
      <c r="A58" s="258"/>
      <c r="B58" s="259"/>
      <c r="C58" s="259"/>
      <c r="D58" s="259"/>
      <c r="E58" s="260"/>
      <c r="F58" s="259"/>
      <c r="G58" s="259"/>
      <c r="H58" s="259"/>
      <c r="I58" s="259"/>
      <c r="J58" s="259"/>
      <c r="K58" s="259"/>
      <c r="L58" s="259"/>
      <c r="M58" s="259"/>
      <c r="N58" s="259"/>
      <c r="O58" s="369"/>
      <c r="P58" s="369"/>
      <c r="Q58" s="369"/>
      <c r="R58" s="259"/>
      <c r="S58" s="259"/>
      <c r="T58" s="259"/>
      <c r="U58" s="259"/>
    </row>
    <row r="59" spans="1:21" ht="15.75" x14ac:dyDescent="0.25">
      <c r="A59" s="258"/>
      <c r="B59" s="259"/>
      <c r="C59" s="259"/>
      <c r="D59" s="259"/>
      <c r="E59" s="260"/>
      <c r="F59" s="259"/>
      <c r="G59" s="259"/>
      <c r="H59" s="259"/>
      <c r="I59" s="259"/>
      <c r="J59" s="259"/>
      <c r="K59" s="259"/>
      <c r="L59" s="259"/>
      <c r="M59" s="259"/>
      <c r="N59" s="259"/>
      <c r="O59" s="369"/>
      <c r="P59" s="369"/>
      <c r="Q59" s="369"/>
      <c r="R59" s="259"/>
      <c r="S59" s="259"/>
      <c r="T59" s="259"/>
      <c r="U59" s="259"/>
    </row>
    <row r="60" spans="1:21" ht="15.75" x14ac:dyDescent="0.25">
      <c r="A60" s="258"/>
      <c r="B60" s="259"/>
      <c r="C60" s="259"/>
      <c r="D60" s="259"/>
      <c r="E60" s="260"/>
      <c r="F60" s="259"/>
      <c r="G60" s="259"/>
      <c r="H60" s="259"/>
      <c r="I60" s="259"/>
      <c r="J60" s="259"/>
      <c r="K60" s="259"/>
      <c r="L60" s="259"/>
      <c r="M60" s="259"/>
      <c r="N60" s="259"/>
      <c r="O60" s="369"/>
      <c r="P60" s="369"/>
      <c r="Q60" s="369"/>
      <c r="R60" s="259"/>
      <c r="S60" s="259"/>
      <c r="T60" s="259"/>
      <c r="U60" s="259"/>
    </row>
    <row r="61" spans="1:21" ht="15.75" x14ac:dyDescent="0.25">
      <c r="A61" s="258"/>
      <c r="B61" s="259"/>
      <c r="C61" s="259"/>
      <c r="D61" s="259"/>
      <c r="E61" s="260"/>
      <c r="F61" s="259"/>
      <c r="G61" s="259"/>
      <c r="H61" s="259"/>
      <c r="I61" s="259"/>
      <c r="J61" s="259"/>
      <c r="K61" s="259"/>
      <c r="L61" s="259"/>
      <c r="M61" s="259"/>
      <c r="N61" s="259"/>
      <c r="O61" s="369"/>
      <c r="P61" s="369"/>
      <c r="Q61" s="369"/>
      <c r="R61" s="259"/>
      <c r="S61" s="259"/>
      <c r="T61" s="259"/>
      <c r="U61" s="259"/>
    </row>
    <row r="62" spans="1:21" ht="15.75" x14ac:dyDescent="0.25">
      <c r="A62" s="258"/>
      <c r="B62" s="259"/>
      <c r="C62" s="259"/>
      <c r="D62" s="259"/>
      <c r="E62" s="260"/>
      <c r="F62" s="259"/>
      <c r="G62" s="259"/>
      <c r="H62" s="259"/>
      <c r="I62" s="259"/>
      <c r="J62" s="259"/>
      <c r="K62" s="259"/>
      <c r="L62" s="259"/>
      <c r="M62" s="259"/>
      <c r="N62" s="259"/>
      <c r="O62" s="369"/>
      <c r="P62" s="369"/>
      <c r="Q62" s="369"/>
      <c r="R62" s="259"/>
      <c r="S62" s="259"/>
      <c r="T62" s="259"/>
      <c r="U62" s="259"/>
    </row>
    <row r="63" spans="1:21" ht="15.75" x14ac:dyDescent="0.25">
      <c r="A63" s="258"/>
      <c r="B63" s="259"/>
      <c r="C63" s="259"/>
      <c r="D63" s="259"/>
      <c r="E63" s="260"/>
      <c r="F63" s="259"/>
      <c r="G63" s="259"/>
      <c r="H63" s="259"/>
      <c r="I63" s="259"/>
      <c r="J63" s="259"/>
      <c r="K63" s="259"/>
      <c r="L63" s="259"/>
      <c r="M63" s="259"/>
      <c r="N63" s="259"/>
      <c r="O63" s="369"/>
      <c r="P63" s="369"/>
      <c r="Q63" s="369"/>
      <c r="R63" s="259"/>
      <c r="S63" s="259"/>
      <c r="T63" s="259"/>
      <c r="U63" s="259"/>
    </row>
    <row r="64" spans="1:21" ht="15.75" x14ac:dyDescent="0.25">
      <c r="A64" s="258"/>
      <c r="B64" s="259"/>
      <c r="C64" s="259"/>
      <c r="D64" s="259"/>
      <c r="E64" s="260"/>
      <c r="F64" s="259"/>
      <c r="G64" s="259"/>
      <c r="H64" s="259"/>
      <c r="I64" s="259"/>
      <c r="J64" s="259"/>
      <c r="K64" s="259"/>
      <c r="L64" s="259"/>
      <c r="M64" s="259"/>
      <c r="N64" s="259"/>
      <c r="O64" s="369"/>
      <c r="P64" s="369"/>
      <c r="Q64" s="369"/>
      <c r="R64" s="259"/>
      <c r="S64" s="259"/>
      <c r="T64" s="259"/>
      <c r="U64" s="259"/>
    </row>
    <row r="80" spans="1:5" x14ac:dyDescent="0.25">
      <c r="A80" s="253"/>
      <c r="E80" s="253"/>
    </row>
    <row r="81" spans="1:5" x14ac:dyDescent="0.25">
      <c r="A81" s="253"/>
      <c r="E81" s="253"/>
    </row>
    <row r="82" spans="1:5" x14ac:dyDescent="0.25">
      <c r="A82" s="253"/>
      <c r="E82" s="253"/>
    </row>
    <row r="83" spans="1:5" x14ac:dyDescent="0.25">
      <c r="A83" s="253"/>
      <c r="E83" s="253"/>
    </row>
    <row r="84" spans="1:5" x14ac:dyDescent="0.25">
      <c r="A84" s="253"/>
      <c r="E84" s="253"/>
    </row>
    <row r="85" spans="1:5" x14ac:dyDescent="0.25">
      <c r="A85" s="253"/>
      <c r="E85" s="253"/>
    </row>
    <row r="86" spans="1:5" x14ac:dyDescent="0.25">
      <c r="A86" s="253"/>
      <c r="E86" s="253"/>
    </row>
    <row r="87" spans="1:5" x14ac:dyDescent="0.25">
      <c r="A87" s="253"/>
      <c r="E87" s="253"/>
    </row>
    <row r="88" spans="1:5" x14ac:dyDescent="0.25">
      <c r="A88" s="253"/>
      <c r="E88" s="253"/>
    </row>
    <row r="89" spans="1:5" x14ac:dyDescent="0.25">
      <c r="A89" s="253"/>
      <c r="E89" s="253"/>
    </row>
    <row r="90" spans="1:5" x14ac:dyDescent="0.25">
      <c r="A90" s="253"/>
      <c r="E90" s="253"/>
    </row>
    <row r="91" spans="1:5" x14ac:dyDescent="0.25">
      <c r="A91" s="253"/>
      <c r="E91" s="253"/>
    </row>
    <row r="92" spans="1:5" x14ac:dyDescent="0.25">
      <c r="A92" s="253"/>
      <c r="E92" s="253"/>
    </row>
    <row r="93" spans="1:5" x14ac:dyDescent="0.25">
      <c r="A93" s="253"/>
      <c r="E93" s="253"/>
    </row>
    <row r="94" spans="1:5" x14ac:dyDescent="0.25">
      <c r="A94" s="253"/>
      <c r="E94" s="253"/>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sheetData>
  <mergeCells count="22">
    <mergeCell ref="I5:J5"/>
    <mergeCell ref="K5:L5"/>
    <mergeCell ref="M5:N5"/>
    <mergeCell ref="U4:U6"/>
    <mergeCell ref="G4:N4"/>
    <mergeCell ref="S4:S6"/>
    <mergeCell ref="T4:T6"/>
    <mergeCell ref="O4:P5"/>
    <mergeCell ref="R4:R6"/>
    <mergeCell ref="G5:H5"/>
    <mergeCell ref="E4:E6"/>
    <mergeCell ref="A4:A6"/>
    <mergeCell ref="D4:D6"/>
    <mergeCell ref="F4:F6"/>
    <mergeCell ref="B4:B6"/>
    <mergeCell ref="A8:A30"/>
    <mergeCell ref="B10:B11"/>
    <mergeCell ref="C4:C6"/>
    <mergeCell ref="B8:B9"/>
    <mergeCell ref="B13:B20"/>
    <mergeCell ref="B21:B24"/>
    <mergeCell ref="B25:B30"/>
  </mergeCells>
  <dataValidations count="8">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65"/>
  <sheetViews>
    <sheetView showGridLines="0" zoomScale="57" zoomScaleNormal="57" workbookViewId="0">
      <pane ySplit="7" topLeftCell="A36" activePane="bottomLeft" state="frozen"/>
      <selection activeCell="A7" sqref="A7"/>
      <selection pane="bottomLeft" activeCell="E35" sqref="E35"/>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7" width="17" style="263"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85"/>
      <c r="G1" s="280" t="s">
        <v>91</v>
      </c>
      <c r="I1" s="280"/>
      <c r="J1" s="280"/>
      <c r="K1" s="280"/>
      <c r="L1" s="280"/>
      <c r="M1" s="280"/>
      <c r="N1" s="280"/>
      <c r="O1" s="280"/>
      <c r="P1" s="280"/>
      <c r="Q1" s="280"/>
      <c r="R1" s="280"/>
      <c r="S1" s="280"/>
      <c r="T1" s="280"/>
      <c r="U1" s="280"/>
      <c r="V1" s="280"/>
      <c r="W1" s="280"/>
      <c r="X1" s="280"/>
      <c r="Y1" s="280"/>
      <c r="Z1" s="280"/>
      <c r="AA1" s="280"/>
    </row>
    <row r="2" spans="1:27" ht="18.75" x14ac:dyDescent="0.25">
      <c r="A2" s="269" t="s">
        <v>1348</v>
      </c>
      <c r="E2" s="285"/>
      <c r="G2" s="280"/>
      <c r="I2" s="280"/>
      <c r="J2" s="280"/>
      <c r="K2" s="280"/>
      <c r="L2" s="280"/>
      <c r="M2" s="280"/>
      <c r="N2" s="280"/>
      <c r="O2" s="280"/>
      <c r="P2" s="280"/>
      <c r="Q2" s="280"/>
      <c r="R2" s="280"/>
      <c r="S2" s="280"/>
      <c r="T2" s="280"/>
      <c r="U2" s="280"/>
      <c r="V2" s="280"/>
      <c r="W2" s="280"/>
      <c r="X2" s="280"/>
      <c r="Y2" s="280"/>
      <c r="Z2" s="280"/>
      <c r="AA2" s="280"/>
    </row>
    <row r="3" spans="1:27" ht="18.75" x14ac:dyDescent="0.25">
      <c r="A3" s="313" t="s">
        <v>1443</v>
      </c>
      <c r="E3" s="285"/>
      <c r="G3" s="280"/>
      <c r="I3" s="280"/>
      <c r="J3" s="280"/>
      <c r="K3" s="280"/>
      <c r="L3" s="280"/>
      <c r="M3" s="280"/>
      <c r="N3" s="280"/>
      <c r="O3" s="280"/>
      <c r="P3" s="280"/>
      <c r="Q3" s="280"/>
      <c r="R3" s="280"/>
      <c r="S3" s="280"/>
      <c r="T3" s="280"/>
      <c r="U3" s="280"/>
      <c r="V3" s="280"/>
      <c r="W3" s="280"/>
      <c r="X3" s="280"/>
      <c r="Y3" s="280"/>
      <c r="Z3" s="280"/>
      <c r="AA3" s="280"/>
    </row>
    <row r="4" spans="1:27" ht="15" x14ac:dyDescent="0.25">
      <c r="A4" s="358" t="s">
        <v>1444</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676" t="s">
        <v>97</v>
      </c>
      <c r="B5" s="678" t="s">
        <v>111</v>
      </c>
      <c r="C5" s="683" t="s">
        <v>86</v>
      </c>
      <c r="D5" s="683" t="s">
        <v>87</v>
      </c>
      <c r="E5" s="683" t="s">
        <v>392</v>
      </c>
      <c r="F5" s="683" t="s">
        <v>88</v>
      </c>
      <c r="G5" s="686" t="s">
        <v>100</v>
      </c>
      <c r="H5" s="688"/>
      <c r="I5" s="688"/>
      <c r="J5" s="688"/>
      <c r="K5" s="688"/>
      <c r="L5" s="688"/>
      <c r="M5" s="688"/>
      <c r="N5" s="687"/>
      <c r="O5" s="692" t="s">
        <v>101</v>
      </c>
      <c r="P5" s="693"/>
      <c r="Q5" s="502"/>
      <c r="R5" s="678" t="s">
        <v>103</v>
      </c>
      <c r="S5" s="678" t="s">
        <v>110</v>
      </c>
      <c r="T5" s="678" t="s">
        <v>109</v>
      </c>
      <c r="U5" s="689" t="s">
        <v>89</v>
      </c>
    </row>
    <row r="6" spans="1:27" s="66" customFormat="1" ht="15" customHeight="1" x14ac:dyDescent="0.25">
      <c r="A6" s="676"/>
      <c r="B6" s="676"/>
      <c r="C6" s="684"/>
      <c r="D6" s="684"/>
      <c r="E6" s="684"/>
      <c r="F6" s="684"/>
      <c r="G6" s="686" t="s">
        <v>104</v>
      </c>
      <c r="H6" s="687"/>
      <c r="I6" s="686" t="s">
        <v>105</v>
      </c>
      <c r="J6" s="687"/>
      <c r="K6" s="686" t="s">
        <v>106</v>
      </c>
      <c r="L6" s="687"/>
      <c r="M6" s="686" t="s">
        <v>107</v>
      </c>
      <c r="N6" s="687"/>
      <c r="O6" s="694"/>
      <c r="P6" s="695"/>
      <c r="Q6" s="542" t="s">
        <v>102</v>
      </c>
      <c r="R6" s="676"/>
      <c r="S6" s="676"/>
      <c r="T6" s="676"/>
      <c r="U6" s="690"/>
    </row>
    <row r="7" spans="1:27" s="66" customFormat="1" ht="24" customHeight="1" x14ac:dyDescent="0.25">
      <c r="A7" s="677"/>
      <c r="B7" s="677"/>
      <c r="C7" s="685"/>
      <c r="D7" s="685"/>
      <c r="E7" s="685"/>
      <c r="F7" s="685"/>
      <c r="G7" s="408" t="s">
        <v>108</v>
      </c>
      <c r="H7" s="408" t="s">
        <v>12</v>
      </c>
      <c r="I7" s="408" t="s">
        <v>108</v>
      </c>
      <c r="J7" s="408" t="s">
        <v>12</v>
      </c>
      <c r="K7" s="408" t="s">
        <v>108</v>
      </c>
      <c r="L7" s="408" t="s">
        <v>12</v>
      </c>
      <c r="M7" s="408" t="s">
        <v>108</v>
      </c>
      <c r="N7" s="408" t="s">
        <v>12</v>
      </c>
      <c r="O7" s="408" t="s">
        <v>108</v>
      </c>
      <c r="P7" s="408" t="s">
        <v>12</v>
      </c>
      <c r="Q7" s="501"/>
      <c r="R7" s="677"/>
      <c r="S7" s="677"/>
      <c r="T7" s="677"/>
      <c r="U7" s="691"/>
    </row>
    <row r="8" spans="1:27" ht="15.75" customHeight="1" x14ac:dyDescent="0.25">
      <c r="A8" s="409"/>
      <c r="B8" s="410"/>
      <c r="C8" s="411"/>
      <c r="D8" s="411"/>
      <c r="E8" s="412"/>
      <c r="F8" s="411"/>
      <c r="G8" s="413"/>
      <c r="H8" s="413"/>
      <c r="I8" s="413"/>
      <c r="J8" s="413"/>
      <c r="K8" s="413"/>
      <c r="L8" s="413"/>
      <c r="M8" s="413"/>
      <c r="N8" s="413"/>
      <c r="O8" s="413"/>
      <c r="P8" s="413"/>
      <c r="Q8" s="415"/>
      <c r="R8" s="414"/>
      <c r="S8" s="414"/>
      <c r="T8" s="414"/>
      <c r="U8" s="415"/>
    </row>
    <row r="9" spans="1:27" ht="246" customHeight="1" x14ac:dyDescent="0.25">
      <c r="A9" s="700" t="s">
        <v>1443</v>
      </c>
      <c r="B9" s="699" t="s">
        <v>1433</v>
      </c>
      <c r="C9" s="510" t="s">
        <v>2037</v>
      </c>
      <c r="D9" s="341" t="s">
        <v>2036</v>
      </c>
      <c r="E9" s="510" t="s">
        <v>2535</v>
      </c>
      <c r="F9" s="510" t="s">
        <v>2035</v>
      </c>
      <c r="G9" s="343">
        <v>1</v>
      </c>
      <c r="H9" s="535">
        <v>3750</v>
      </c>
      <c r="I9" s="343"/>
      <c r="J9" s="341"/>
      <c r="K9" s="343"/>
      <c r="L9" s="341"/>
      <c r="M9" s="343"/>
      <c r="N9" s="341"/>
      <c r="O9" s="371">
        <f t="shared" ref="O9:P29" si="0">G9+I9+K9+M9</f>
        <v>1</v>
      </c>
      <c r="P9" s="372">
        <f>'1. TALLERES SEMINARIOS'!D162</f>
        <v>3750</v>
      </c>
      <c r="Q9" s="372" t="s">
        <v>2487</v>
      </c>
      <c r="R9" s="341" t="s">
        <v>1754</v>
      </c>
      <c r="S9" s="341" t="s">
        <v>2038</v>
      </c>
      <c r="T9" s="341" t="s">
        <v>1755</v>
      </c>
      <c r="U9" s="341" t="s">
        <v>2034</v>
      </c>
    </row>
    <row r="10" spans="1:27" ht="263.45" customHeight="1" x14ac:dyDescent="0.25">
      <c r="A10" s="701"/>
      <c r="B10" s="699"/>
      <c r="C10" s="303" t="s">
        <v>1622</v>
      </c>
      <c r="D10" s="250" t="s">
        <v>1623</v>
      </c>
      <c r="E10" s="303" t="s">
        <v>2536</v>
      </c>
      <c r="F10" s="303" t="s">
        <v>1689</v>
      </c>
      <c r="G10" s="206">
        <v>1</v>
      </c>
      <c r="H10" s="535"/>
      <c r="I10" s="343"/>
      <c r="J10" s="341"/>
      <c r="K10" s="343"/>
      <c r="L10" s="341"/>
      <c r="M10" s="343"/>
      <c r="N10" s="341"/>
      <c r="O10" s="371">
        <f t="shared" si="0"/>
        <v>1</v>
      </c>
      <c r="P10" s="372">
        <f t="shared" ref="P10:P26" si="1">H10+J10+L10+N10</f>
        <v>0</v>
      </c>
      <c r="Q10" s="372" t="s">
        <v>2488</v>
      </c>
      <c r="R10" s="341" t="s">
        <v>1756</v>
      </c>
      <c r="S10" s="250" t="s">
        <v>1757</v>
      </c>
      <c r="T10" s="250" t="s">
        <v>1755</v>
      </c>
      <c r="U10" s="250" t="s">
        <v>1758</v>
      </c>
    </row>
    <row r="11" spans="1:27" ht="15.75" customHeight="1" x14ac:dyDescent="0.25">
      <c r="A11" s="696" t="s">
        <v>1444</v>
      </c>
      <c r="B11" s="696" t="s">
        <v>1434</v>
      </c>
      <c r="C11" s="303"/>
      <c r="D11" s="250"/>
      <c r="E11" s="303"/>
      <c r="F11" s="303"/>
      <c r="G11" s="250"/>
      <c r="H11" s="341"/>
      <c r="I11" s="341"/>
      <c r="J11" s="341"/>
      <c r="K11" s="341"/>
      <c r="L11" s="341"/>
      <c r="M11" s="341"/>
      <c r="N11" s="341"/>
      <c r="O11" s="371">
        <f t="shared" si="0"/>
        <v>0</v>
      </c>
      <c r="P11" s="372">
        <f t="shared" si="1"/>
        <v>0</v>
      </c>
      <c r="Q11" s="372"/>
      <c r="R11" s="341"/>
      <c r="S11" s="250"/>
      <c r="T11" s="250"/>
      <c r="U11" s="250"/>
    </row>
    <row r="12" spans="1:27" ht="15.75" x14ac:dyDescent="0.25">
      <c r="A12" s="697"/>
      <c r="B12" s="697"/>
      <c r="C12" s="303"/>
      <c r="D12" s="250"/>
      <c r="E12" s="303"/>
      <c r="F12" s="303"/>
      <c r="G12" s="250"/>
      <c r="H12" s="341"/>
      <c r="I12" s="341"/>
      <c r="J12" s="341"/>
      <c r="K12" s="341"/>
      <c r="L12" s="341"/>
      <c r="M12" s="341"/>
      <c r="N12" s="341"/>
      <c r="O12" s="371">
        <f t="shared" si="0"/>
        <v>0</v>
      </c>
      <c r="P12" s="372">
        <f t="shared" si="1"/>
        <v>0</v>
      </c>
      <c r="Q12" s="372"/>
      <c r="R12" s="341"/>
      <c r="S12" s="250"/>
      <c r="T12" s="250"/>
      <c r="U12" s="250"/>
    </row>
    <row r="13" spans="1:27" ht="15.75" x14ac:dyDescent="0.25">
      <c r="A13" s="697"/>
      <c r="B13" s="697"/>
      <c r="C13" s="303"/>
      <c r="D13" s="250"/>
      <c r="E13" s="303"/>
      <c r="F13" s="303"/>
      <c r="G13" s="250"/>
      <c r="H13" s="341"/>
      <c r="I13" s="341"/>
      <c r="J13" s="341"/>
      <c r="K13" s="341"/>
      <c r="L13" s="341"/>
      <c r="M13" s="341"/>
      <c r="N13" s="341"/>
      <c r="O13" s="371">
        <f t="shared" si="0"/>
        <v>0</v>
      </c>
      <c r="P13" s="372">
        <f t="shared" si="1"/>
        <v>0</v>
      </c>
      <c r="Q13" s="372"/>
      <c r="R13" s="341"/>
      <c r="S13" s="250"/>
      <c r="T13" s="250"/>
      <c r="U13" s="250"/>
    </row>
    <row r="14" spans="1:27" ht="15.75" x14ac:dyDescent="0.25">
      <c r="A14" s="697"/>
      <c r="B14" s="697"/>
      <c r="C14" s="303"/>
      <c r="D14" s="250"/>
      <c r="E14" s="303"/>
      <c r="F14" s="303"/>
      <c r="G14" s="250"/>
      <c r="H14" s="341"/>
      <c r="I14" s="341"/>
      <c r="J14" s="341"/>
      <c r="K14" s="341"/>
      <c r="L14" s="341"/>
      <c r="M14" s="341"/>
      <c r="N14" s="341"/>
      <c r="O14" s="371">
        <f t="shared" si="0"/>
        <v>0</v>
      </c>
      <c r="P14" s="372">
        <f t="shared" si="1"/>
        <v>0</v>
      </c>
      <c r="Q14" s="372"/>
      <c r="R14" s="341"/>
      <c r="S14" s="250"/>
      <c r="T14" s="250"/>
      <c r="U14" s="250"/>
    </row>
    <row r="15" spans="1:27" ht="15.75" x14ac:dyDescent="0.25">
      <c r="A15" s="697"/>
      <c r="B15" s="697"/>
      <c r="C15" s="303"/>
      <c r="D15" s="250"/>
      <c r="E15" s="303"/>
      <c r="F15" s="303"/>
      <c r="G15" s="250"/>
      <c r="H15" s="341"/>
      <c r="I15" s="341"/>
      <c r="J15" s="341"/>
      <c r="K15" s="341"/>
      <c r="L15" s="341"/>
      <c r="M15" s="341"/>
      <c r="N15" s="341"/>
      <c r="O15" s="371">
        <f t="shared" si="0"/>
        <v>0</v>
      </c>
      <c r="P15" s="372">
        <f t="shared" si="1"/>
        <v>0</v>
      </c>
      <c r="Q15" s="372"/>
      <c r="R15" s="341"/>
      <c r="S15" s="250"/>
      <c r="T15" s="250"/>
      <c r="U15" s="250"/>
    </row>
    <row r="16" spans="1:27" ht="15.75" x14ac:dyDescent="0.25">
      <c r="A16" s="697"/>
      <c r="B16" s="698"/>
      <c r="C16" s="303"/>
      <c r="D16" s="250"/>
      <c r="E16" s="303"/>
      <c r="F16" s="303"/>
      <c r="G16" s="250"/>
      <c r="H16" s="341"/>
      <c r="I16" s="341"/>
      <c r="J16" s="341"/>
      <c r="K16" s="341"/>
      <c r="L16" s="341"/>
      <c r="M16" s="341"/>
      <c r="N16" s="341"/>
      <c r="O16" s="371">
        <f t="shared" si="0"/>
        <v>0</v>
      </c>
      <c r="P16" s="372">
        <f t="shared" si="1"/>
        <v>0</v>
      </c>
      <c r="Q16" s="372"/>
      <c r="R16" s="341"/>
      <c r="S16" s="250"/>
      <c r="T16" s="250"/>
      <c r="U16" s="250"/>
    </row>
    <row r="17" spans="1:22" ht="197.45" customHeight="1" x14ac:dyDescent="0.25">
      <c r="A17" s="697"/>
      <c r="B17" s="696" t="s">
        <v>1435</v>
      </c>
      <c r="C17" s="479" t="s">
        <v>2044</v>
      </c>
      <c r="D17" s="479" t="s">
        <v>1991</v>
      </c>
      <c r="E17" s="205" t="s">
        <v>2537</v>
      </c>
      <c r="F17" s="205" t="s">
        <v>1990</v>
      </c>
      <c r="G17" s="564">
        <v>1</v>
      </c>
      <c r="H17" s="529"/>
      <c r="I17" s="482"/>
      <c r="J17" s="483"/>
      <c r="K17" s="482"/>
      <c r="L17" s="483"/>
      <c r="M17" s="482"/>
      <c r="N17" s="483"/>
      <c r="O17" s="484">
        <f t="shared" si="0"/>
        <v>1</v>
      </c>
      <c r="P17" s="484">
        <f t="shared" si="0"/>
        <v>0</v>
      </c>
      <c r="Q17" s="484" t="s">
        <v>2476</v>
      </c>
      <c r="R17" s="205" t="s">
        <v>1495</v>
      </c>
      <c r="S17" s="205" t="s">
        <v>1493</v>
      </c>
      <c r="T17" s="205" t="s">
        <v>1494</v>
      </c>
      <c r="U17" s="71" t="s">
        <v>2045</v>
      </c>
    </row>
    <row r="18" spans="1:22" ht="229.5" customHeight="1" x14ac:dyDescent="0.25">
      <c r="A18" s="697"/>
      <c r="B18" s="698"/>
      <c r="C18" s="479" t="s">
        <v>2021</v>
      </c>
      <c r="D18" s="479" t="s">
        <v>2020</v>
      </c>
      <c r="E18" s="205" t="s">
        <v>2538</v>
      </c>
      <c r="F18" s="205" t="s">
        <v>2016</v>
      </c>
      <c r="G18" s="485"/>
      <c r="H18" s="483"/>
      <c r="I18" s="482">
        <v>1</v>
      </c>
      <c r="J18" s="529"/>
      <c r="K18" s="482"/>
      <c r="L18" s="483"/>
      <c r="M18" s="482"/>
      <c r="N18" s="483"/>
      <c r="O18" s="484"/>
      <c r="P18" s="484"/>
      <c r="Q18" s="484" t="s">
        <v>2486</v>
      </c>
      <c r="R18" s="205" t="s">
        <v>2017</v>
      </c>
      <c r="S18" s="205" t="s">
        <v>2018</v>
      </c>
      <c r="T18" s="205" t="s">
        <v>2019</v>
      </c>
      <c r="U18" s="71" t="s">
        <v>1701</v>
      </c>
      <c r="V18" s="509" t="s">
        <v>2022</v>
      </c>
    </row>
    <row r="19" spans="1:22" ht="15.75" x14ac:dyDescent="0.25">
      <c r="A19" s="697"/>
      <c r="B19" s="699" t="s">
        <v>1436</v>
      </c>
      <c r="C19" s="303"/>
      <c r="D19" s="250"/>
      <c r="E19" s="303"/>
      <c r="F19" s="303"/>
      <c r="G19" s="250"/>
      <c r="H19" s="342"/>
      <c r="I19" s="341"/>
      <c r="J19" s="341"/>
      <c r="K19" s="341"/>
      <c r="L19" s="341"/>
      <c r="M19" s="341"/>
      <c r="N19" s="341"/>
      <c r="O19" s="371">
        <f t="shared" si="0"/>
        <v>0</v>
      </c>
      <c r="P19" s="372">
        <f t="shared" si="1"/>
        <v>0</v>
      </c>
      <c r="Q19" s="372"/>
      <c r="R19" s="250"/>
      <c r="S19" s="250"/>
      <c r="T19" s="250"/>
      <c r="U19" s="250"/>
    </row>
    <row r="20" spans="1:22" ht="15.75" x14ac:dyDescent="0.25">
      <c r="A20" s="697"/>
      <c r="B20" s="699"/>
      <c r="C20" s="303"/>
      <c r="D20" s="250"/>
      <c r="E20" s="303"/>
      <c r="F20" s="303"/>
      <c r="G20" s="250"/>
      <c r="H20" s="342"/>
      <c r="I20" s="341"/>
      <c r="J20" s="341"/>
      <c r="K20" s="341"/>
      <c r="L20" s="341"/>
      <c r="M20" s="341"/>
      <c r="N20" s="341"/>
      <c r="O20" s="371">
        <f t="shared" si="0"/>
        <v>0</v>
      </c>
      <c r="P20" s="372">
        <f t="shared" si="1"/>
        <v>0</v>
      </c>
      <c r="Q20" s="372"/>
      <c r="R20" s="250"/>
      <c r="S20" s="250"/>
      <c r="T20" s="250"/>
      <c r="U20" s="250"/>
    </row>
    <row r="21" spans="1:22" ht="15.75" x14ac:dyDescent="0.25">
      <c r="A21" s="697"/>
      <c r="B21" s="699"/>
      <c r="C21" s="303"/>
      <c r="D21" s="250"/>
      <c r="E21" s="303"/>
      <c r="F21" s="303"/>
      <c r="G21" s="250"/>
      <c r="H21" s="342"/>
      <c r="I21" s="341"/>
      <c r="J21" s="341"/>
      <c r="K21" s="341"/>
      <c r="L21" s="341"/>
      <c r="M21" s="341"/>
      <c r="N21" s="341"/>
      <c r="O21" s="371">
        <f t="shared" si="0"/>
        <v>0</v>
      </c>
      <c r="P21" s="372">
        <f t="shared" si="1"/>
        <v>0</v>
      </c>
      <c r="Q21" s="372"/>
      <c r="R21" s="250"/>
      <c r="S21" s="250"/>
      <c r="T21" s="250"/>
      <c r="U21" s="250"/>
    </row>
    <row r="22" spans="1:22" ht="15.75" x14ac:dyDescent="0.25">
      <c r="A22" s="697"/>
      <c r="B22" s="699"/>
      <c r="C22" s="303"/>
      <c r="D22" s="250"/>
      <c r="E22" s="303"/>
      <c r="F22" s="303"/>
      <c r="G22" s="250"/>
      <c r="H22" s="342"/>
      <c r="I22" s="341"/>
      <c r="J22" s="341"/>
      <c r="K22" s="341"/>
      <c r="L22" s="341"/>
      <c r="M22" s="341"/>
      <c r="N22" s="341"/>
      <c r="O22" s="371">
        <f t="shared" si="0"/>
        <v>0</v>
      </c>
      <c r="P22" s="372">
        <f t="shared" si="1"/>
        <v>0</v>
      </c>
      <c r="Q22" s="372"/>
      <c r="R22" s="250"/>
      <c r="S22" s="250"/>
      <c r="T22" s="250"/>
      <c r="U22" s="250"/>
    </row>
    <row r="23" spans="1:22" ht="15.75" x14ac:dyDescent="0.25">
      <c r="A23" s="697"/>
      <c r="B23" s="699"/>
      <c r="C23" s="303"/>
      <c r="D23" s="250"/>
      <c r="E23" s="303"/>
      <c r="F23" s="303"/>
      <c r="G23" s="250"/>
      <c r="H23" s="342"/>
      <c r="I23" s="341"/>
      <c r="J23" s="341"/>
      <c r="K23" s="341"/>
      <c r="L23" s="341"/>
      <c r="M23" s="341"/>
      <c r="N23" s="341"/>
      <c r="O23" s="371">
        <f t="shared" si="0"/>
        <v>0</v>
      </c>
      <c r="P23" s="372">
        <f t="shared" si="1"/>
        <v>0</v>
      </c>
      <c r="Q23" s="372"/>
      <c r="R23" s="250"/>
      <c r="S23" s="250"/>
      <c r="T23" s="250"/>
      <c r="U23" s="250"/>
    </row>
    <row r="24" spans="1:22" ht="212.45" customHeight="1" x14ac:dyDescent="0.25">
      <c r="A24" s="697"/>
      <c r="B24" s="466" t="s">
        <v>1437</v>
      </c>
      <c r="C24" s="303" t="s">
        <v>1759</v>
      </c>
      <c r="D24" s="250" t="s">
        <v>1760</v>
      </c>
      <c r="E24" s="303" t="s">
        <v>2539</v>
      </c>
      <c r="F24" s="250" t="s">
        <v>1742</v>
      </c>
      <c r="G24" s="250"/>
      <c r="H24" s="342"/>
      <c r="I24" s="565">
        <v>1</v>
      </c>
      <c r="J24" s="535"/>
      <c r="K24" s="341"/>
      <c r="L24" s="341"/>
      <c r="M24" s="341"/>
      <c r="N24" s="341"/>
      <c r="O24" s="371">
        <f t="shared" si="0"/>
        <v>1</v>
      </c>
      <c r="P24" s="372">
        <f t="shared" si="1"/>
        <v>0</v>
      </c>
      <c r="Q24" s="372" t="s">
        <v>2485</v>
      </c>
      <c r="R24" s="250" t="s">
        <v>1761</v>
      </c>
      <c r="S24" s="250" t="s">
        <v>1762</v>
      </c>
      <c r="T24" s="71" t="s">
        <v>1763</v>
      </c>
      <c r="U24" s="250" t="s">
        <v>1764</v>
      </c>
    </row>
    <row r="25" spans="1:22" ht="212.45" customHeight="1" x14ac:dyDescent="0.25">
      <c r="A25" s="697"/>
      <c r="B25" s="504"/>
      <c r="C25" s="303" t="s">
        <v>2343</v>
      </c>
      <c r="D25" s="250" t="s">
        <v>2342</v>
      </c>
      <c r="E25" s="303" t="s">
        <v>2540</v>
      </c>
      <c r="F25" s="250" t="s">
        <v>2483</v>
      </c>
      <c r="G25" s="206">
        <v>0.25</v>
      </c>
      <c r="H25" s="536"/>
      <c r="I25" s="565">
        <v>0.25</v>
      </c>
      <c r="J25" s="535"/>
      <c r="K25" s="565">
        <v>0.25</v>
      </c>
      <c r="L25" s="535"/>
      <c r="M25" s="565">
        <v>0.25</v>
      </c>
      <c r="N25" s="535"/>
      <c r="O25" s="371">
        <f t="shared" si="0"/>
        <v>1</v>
      </c>
      <c r="P25" s="372">
        <f t="shared" si="1"/>
        <v>0</v>
      </c>
      <c r="Q25" s="372" t="s">
        <v>2484</v>
      </c>
      <c r="R25" s="250" t="s">
        <v>2339</v>
      </c>
      <c r="S25" s="250" t="s">
        <v>2340</v>
      </c>
      <c r="T25" s="71" t="s">
        <v>2341</v>
      </c>
      <c r="U25" s="250" t="s">
        <v>1869</v>
      </c>
    </row>
    <row r="26" spans="1:22" ht="212.45" customHeight="1" x14ac:dyDescent="0.25">
      <c r="A26" s="697"/>
      <c r="B26" s="504"/>
      <c r="C26" s="303" t="s">
        <v>2347</v>
      </c>
      <c r="D26" s="250" t="s">
        <v>2345</v>
      </c>
      <c r="E26" s="303" t="s">
        <v>2541</v>
      </c>
      <c r="F26" s="250" t="s">
        <v>2338</v>
      </c>
      <c r="G26" s="250"/>
      <c r="H26" s="342"/>
      <c r="I26" s="565">
        <v>1</v>
      </c>
      <c r="J26" s="535"/>
      <c r="K26" s="341"/>
      <c r="L26" s="341"/>
      <c r="M26" s="341"/>
      <c r="N26" s="341"/>
      <c r="O26" s="371">
        <f t="shared" si="0"/>
        <v>1</v>
      </c>
      <c r="P26" s="372">
        <f t="shared" si="1"/>
        <v>0</v>
      </c>
      <c r="Q26" s="372" t="s">
        <v>2482</v>
      </c>
      <c r="R26" s="250" t="s">
        <v>2344</v>
      </c>
      <c r="S26" s="250" t="s">
        <v>2345</v>
      </c>
      <c r="T26" s="71" t="s">
        <v>2346</v>
      </c>
      <c r="U26" s="250" t="s">
        <v>1871</v>
      </c>
    </row>
    <row r="27" spans="1:22" ht="212.45" customHeight="1" x14ac:dyDescent="0.25">
      <c r="A27" s="697"/>
      <c r="B27" s="504"/>
      <c r="C27" s="303" t="s">
        <v>2353</v>
      </c>
      <c r="D27" s="250" t="s">
        <v>2350</v>
      </c>
      <c r="E27" s="303" t="s">
        <v>2542</v>
      </c>
      <c r="F27" s="250" t="s">
        <v>2348</v>
      </c>
      <c r="G27" s="250"/>
      <c r="H27" s="342"/>
      <c r="I27" s="343">
        <v>1</v>
      </c>
      <c r="J27" s="535">
        <v>101613.54</v>
      </c>
      <c r="K27" s="341"/>
      <c r="L27" s="341"/>
      <c r="M27" s="341"/>
      <c r="N27" s="341"/>
      <c r="O27" s="371">
        <f t="shared" si="0"/>
        <v>1</v>
      </c>
      <c r="P27" s="372">
        <f>'5. ACTIVIDADES ESPECIALES'!D10</f>
        <v>101613.535</v>
      </c>
      <c r="Q27" s="372" t="s">
        <v>2481</v>
      </c>
      <c r="R27" s="250" t="s">
        <v>2349</v>
      </c>
      <c r="S27" s="250" t="s">
        <v>2350</v>
      </c>
      <c r="T27" s="71" t="s">
        <v>2351</v>
      </c>
      <c r="U27" s="250" t="s">
        <v>2352</v>
      </c>
    </row>
    <row r="28" spans="1:22" ht="212.45" customHeight="1" x14ac:dyDescent="0.25">
      <c r="A28" s="697"/>
      <c r="B28" s="504"/>
      <c r="C28" s="303" t="s">
        <v>2360</v>
      </c>
      <c r="D28" s="250" t="s">
        <v>2359</v>
      </c>
      <c r="E28" s="303" t="s">
        <v>2548</v>
      </c>
      <c r="F28" s="250" t="s">
        <v>2354</v>
      </c>
      <c r="G28" s="250"/>
      <c r="H28" s="342"/>
      <c r="I28" s="565">
        <v>0.2</v>
      </c>
      <c r="J28" s="535"/>
      <c r="K28" s="565">
        <v>0.3</v>
      </c>
      <c r="L28" s="535"/>
      <c r="M28" s="565">
        <v>0.5</v>
      </c>
      <c r="N28" s="535"/>
      <c r="O28" s="371">
        <f t="shared" si="0"/>
        <v>1</v>
      </c>
      <c r="P28" s="372"/>
      <c r="Q28" s="372" t="s">
        <v>2480</v>
      </c>
      <c r="R28" s="250" t="s">
        <v>2355</v>
      </c>
      <c r="S28" s="250" t="s">
        <v>2356</v>
      </c>
      <c r="T28" s="71" t="s">
        <v>2358</v>
      </c>
      <c r="U28" s="250" t="s">
        <v>2357</v>
      </c>
    </row>
    <row r="29" spans="1:22" ht="189" x14ac:dyDescent="0.25">
      <c r="A29" s="697"/>
      <c r="B29" s="480" t="s">
        <v>1438</v>
      </c>
      <c r="C29" s="303" t="s">
        <v>1622</v>
      </c>
      <c r="D29" s="250" t="s">
        <v>2039</v>
      </c>
      <c r="E29" s="303" t="s">
        <v>2549</v>
      </c>
      <c r="F29" s="303" t="s">
        <v>2040</v>
      </c>
      <c r="G29" s="250"/>
      <c r="H29" s="342"/>
      <c r="I29" s="343">
        <v>1</v>
      </c>
      <c r="J29" s="535">
        <v>1750</v>
      </c>
      <c r="K29" s="341"/>
      <c r="L29" s="341"/>
      <c r="M29" s="341"/>
      <c r="N29" s="341"/>
      <c r="O29" s="371">
        <f t="shared" si="0"/>
        <v>1</v>
      </c>
      <c r="P29" s="372">
        <f>'1. TALLERES SEMINARIOS'!D181</f>
        <v>1750</v>
      </c>
      <c r="Q29" s="372" t="s">
        <v>2475</v>
      </c>
      <c r="R29" s="250" t="s">
        <v>1768</v>
      </c>
      <c r="S29" s="250" t="s">
        <v>1767</v>
      </c>
      <c r="T29" s="250" t="s">
        <v>1766</v>
      </c>
      <c r="U29" s="250" t="s">
        <v>1765</v>
      </c>
    </row>
    <row r="30" spans="1:22" ht="157.5" x14ac:dyDescent="0.25">
      <c r="A30" s="696" t="s">
        <v>2033</v>
      </c>
      <c r="B30" s="699" t="s">
        <v>1439</v>
      </c>
      <c r="C30" s="303" t="s">
        <v>1625</v>
      </c>
      <c r="D30" s="473" t="s">
        <v>1627</v>
      </c>
      <c r="E30" s="303" t="s">
        <v>2550</v>
      </c>
      <c r="F30" s="303" t="s">
        <v>1690</v>
      </c>
      <c r="G30" s="251"/>
      <c r="H30" s="341"/>
      <c r="I30" s="343"/>
      <c r="J30" s="535"/>
      <c r="K30" s="343"/>
      <c r="L30" s="341"/>
      <c r="M30" s="343"/>
      <c r="N30" s="341"/>
      <c r="O30" s="371">
        <f t="shared" ref="O30:O35" si="2">G30+I30+K30+M30</f>
        <v>0</v>
      </c>
      <c r="P30" s="372">
        <f t="shared" ref="P30:P45" si="3">H30+J30+L30+N30</f>
        <v>0</v>
      </c>
      <c r="Q30" s="372" t="s">
        <v>2479</v>
      </c>
      <c r="R30" s="341" t="s">
        <v>1770</v>
      </c>
      <c r="S30" s="250" t="s">
        <v>1771</v>
      </c>
      <c r="T30" s="250" t="s">
        <v>1766</v>
      </c>
      <c r="U30" s="250" t="s">
        <v>1769</v>
      </c>
    </row>
    <row r="31" spans="1:22" ht="173.25" x14ac:dyDescent="0.25">
      <c r="A31" s="697"/>
      <c r="B31" s="699"/>
      <c r="C31" s="303" t="s">
        <v>1624</v>
      </c>
      <c r="D31" s="250" t="s">
        <v>1626</v>
      </c>
      <c r="E31" s="303" t="s">
        <v>2551</v>
      </c>
      <c r="F31" s="303" t="s">
        <v>1691</v>
      </c>
      <c r="G31" s="251"/>
      <c r="H31" s="341"/>
      <c r="I31" s="343"/>
      <c r="J31" s="341"/>
      <c r="K31" s="565">
        <v>1</v>
      </c>
      <c r="L31" s="535"/>
      <c r="M31" s="343"/>
      <c r="N31" s="341"/>
      <c r="O31" s="371">
        <f t="shared" si="2"/>
        <v>1</v>
      </c>
      <c r="P31" s="372">
        <f t="shared" si="3"/>
        <v>0</v>
      </c>
      <c r="Q31" s="372" t="s">
        <v>2478</v>
      </c>
      <c r="R31" s="341" t="s">
        <v>1773</v>
      </c>
      <c r="S31" s="250" t="s">
        <v>1772</v>
      </c>
      <c r="T31" s="250" t="s">
        <v>1707</v>
      </c>
      <c r="U31" s="250" t="s">
        <v>1774</v>
      </c>
    </row>
    <row r="32" spans="1:22" ht="227.25" customHeight="1" x14ac:dyDescent="0.25">
      <c r="A32" s="697"/>
      <c r="B32" s="466" t="s">
        <v>2055</v>
      </c>
      <c r="C32" s="255" t="s">
        <v>1648</v>
      </c>
      <c r="D32" s="255" t="s">
        <v>1647</v>
      </c>
      <c r="E32" s="255" t="s">
        <v>2552</v>
      </c>
      <c r="F32" s="255" t="s">
        <v>1777</v>
      </c>
      <c r="G32" s="251"/>
      <c r="H32" s="341"/>
      <c r="I32" s="343"/>
      <c r="J32" s="341"/>
      <c r="K32" s="565">
        <v>1</v>
      </c>
      <c r="L32" s="535"/>
      <c r="M32" s="343"/>
      <c r="N32" s="341"/>
      <c r="O32" s="371">
        <f t="shared" si="2"/>
        <v>1</v>
      </c>
      <c r="P32" s="372">
        <f t="shared" si="3"/>
        <v>0</v>
      </c>
      <c r="Q32" s="372" t="s">
        <v>2477</v>
      </c>
      <c r="R32" s="250" t="s">
        <v>1776</v>
      </c>
      <c r="S32" s="250" t="s">
        <v>1650</v>
      </c>
      <c r="T32" s="250" t="s">
        <v>1658</v>
      </c>
      <c r="U32" s="250" t="s">
        <v>1683</v>
      </c>
    </row>
    <row r="33" spans="1:21" ht="368.25" customHeight="1" x14ac:dyDescent="0.25">
      <c r="A33" s="697"/>
      <c r="B33" s="466" t="s">
        <v>2056</v>
      </c>
      <c r="C33" s="479" t="s">
        <v>2042</v>
      </c>
      <c r="D33" s="479" t="s">
        <v>2043</v>
      </c>
      <c r="E33" s="205" t="s">
        <v>2553</v>
      </c>
      <c r="F33" s="205" t="s">
        <v>1752</v>
      </c>
      <c r="G33" s="485">
        <v>1</v>
      </c>
      <c r="H33" s="529"/>
      <c r="I33" s="482"/>
      <c r="J33" s="483"/>
      <c r="K33" s="482"/>
      <c r="L33" s="483"/>
      <c r="M33" s="482"/>
      <c r="N33" s="483"/>
      <c r="O33" s="371">
        <f t="shared" si="2"/>
        <v>1</v>
      </c>
      <c r="P33" s="484">
        <f>H33+J33+L33+N33</f>
        <v>0</v>
      </c>
      <c r="Q33" s="484" t="s">
        <v>2476</v>
      </c>
      <c r="R33" s="205" t="s">
        <v>1495</v>
      </c>
      <c r="S33" s="205" t="s">
        <v>1493</v>
      </c>
      <c r="T33" s="205" t="s">
        <v>1494</v>
      </c>
      <c r="U33" s="205" t="s">
        <v>2041</v>
      </c>
    </row>
    <row r="34" spans="1:21" ht="369" customHeight="1" x14ac:dyDescent="0.25">
      <c r="A34" s="697"/>
      <c r="B34" s="466" t="s">
        <v>2057</v>
      </c>
      <c r="C34" s="255" t="s">
        <v>2052</v>
      </c>
      <c r="D34" s="255" t="s">
        <v>1649</v>
      </c>
      <c r="E34" s="255" t="s">
        <v>2554</v>
      </c>
      <c r="F34" s="255" t="s">
        <v>2047</v>
      </c>
      <c r="G34" s="250"/>
      <c r="H34" s="231"/>
      <c r="I34" s="251">
        <v>0.5</v>
      </c>
      <c r="J34" s="532">
        <v>1875</v>
      </c>
      <c r="K34" s="251">
        <v>0.5</v>
      </c>
      <c r="L34" s="532">
        <v>1875</v>
      </c>
      <c r="M34" s="250"/>
      <c r="N34" s="231"/>
      <c r="O34" s="371">
        <f t="shared" si="2"/>
        <v>1</v>
      </c>
      <c r="P34" s="368">
        <f>'1. TALLERES SEMINARIOS'!D200</f>
        <v>3750</v>
      </c>
      <c r="Q34" s="368" t="s">
        <v>2475</v>
      </c>
      <c r="R34" s="250" t="s">
        <v>1657</v>
      </c>
      <c r="S34" s="250" t="s">
        <v>1651</v>
      </c>
      <c r="T34" s="250" t="s">
        <v>1658</v>
      </c>
      <c r="U34" s="250" t="s">
        <v>1682</v>
      </c>
    </row>
    <row r="35" spans="1:21" ht="202.15" customHeight="1" x14ac:dyDescent="0.25">
      <c r="A35" s="697"/>
      <c r="B35" s="469" t="s">
        <v>2058</v>
      </c>
      <c r="C35" s="303" t="s">
        <v>2053</v>
      </c>
      <c r="D35" s="250" t="s">
        <v>2054</v>
      </c>
      <c r="E35" s="303" t="s">
        <v>2555</v>
      </c>
      <c r="F35" s="303" t="s">
        <v>2048</v>
      </c>
      <c r="G35" s="251"/>
      <c r="H35" s="341"/>
      <c r="I35" s="343"/>
      <c r="J35" s="341"/>
      <c r="K35" s="343"/>
      <c r="L35" s="341"/>
      <c r="M35" s="343">
        <v>1</v>
      </c>
      <c r="N35" s="535"/>
      <c r="O35" s="371">
        <f t="shared" si="2"/>
        <v>1</v>
      </c>
      <c r="P35" s="372">
        <f t="shared" si="3"/>
        <v>0</v>
      </c>
      <c r="Q35" s="372" t="s">
        <v>2474</v>
      </c>
      <c r="R35" s="341" t="s">
        <v>2049</v>
      </c>
      <c r="S35" s="250" t="s">
        <v>2050</v>
      </c>
      <c r="T35" s="250" t="s">
        <v>1775</v>
      </c>
      <c r="U35" s="250" t="s">
        <v>2051</v>
      </c>
    </row>
    <row r="36" spans="1:21" ht="15.75" customHeight="1" x14ac:dyDescent="0.25">
      <c r="A36" s="697"/>
      <c r="B36" s="703" t="s">
        <v>1440</v>
      </c>
      <c r="C36" s="303"/>
      <c r="D36" s="250"/>
      <c r="E36" s="303"/>
      <c r="F36" s="303"/>
      <c r="G36" s="251"/>
      <c r="H36" s="341"/>
      <c r="I36" s="343"/>
      <c r="J36" s="341"/>
      <c r="K36" s="343"/>
      <c r="L36" s="341"/>
      <c r="M36" s="343"/>
      <c r="N36" s="341"/>
      <c r="O36" s="371">
        <f t="shared" ref="O36:O45" si="4">G36+I36+K36+M36</f>
        <v>0</v>
      </c>
      <c r="P36" s="372">
        <f t="shared" si="3"/>
        <v>0</v>
      </c>
      <c r="Q36" s="372"/>
      <c r="R36" s="341"/>
      <c r="S36" s="250"/>
      <c r="T36" s="250"/>
      <c r="U36" s="250"/>
    </row>
    <row r="37" spans="1:21" ht="15.75" customHeight="1" x14ac:dyDescent="0.25">
      <c r="A37" s="697"/>
      <c r="B37" s="704"/>
      <c r="C37" s="303"/>
      <c r="D37" s="250"/>
      <c r="E37" s="303"/>
      <c r="F37" s="303"/>
      <c r="G37" s="251"/>
      <c r="H37" s="341"/>
      <c r="I37" s="343"/>
      <c r="J37" s="341"/>
      <c r="K37" s="343"/>
      <c r="L37" s="341"/>
      <c r="M37" s="343"/>
      <c r="N37" s="341"/>
      <c r="O37" s="371">
        <f t="shared" si="4"/>
        <v>0</v>
      </c>
      <c r="P37" s="372">
        <f t="shared" si="3"/>
        <v>0</v>
      </c>
      <c r="Q37" s="372"/>
      <c r="R37" s="341"/>
      <c r="S37" s="250"/>
      <c r="T37" s="250"/>
      <c r="U37" s="250"/>
    </row>
    <row r="38" spans="1:21" ht="15.75" customHeight="1" x14ac:dyDescent="0.25">
      <c r="A38" s="697"/>
      <c r="B38" s="704"/>
      <c r="C38" s="303"/>
      <c r="D38" s="250"/>
      <c r="E38" s="303"/>
      <c r="F38" s="303"/>
      <c r="G38" s="251"/>
      <c r="H38" s="341"/>
      <c r="I38" s="343"/>
      <c r="J38" s="341"/>
      <c r="K38" s="343"/>
      <c r="L38" s="341"/>
      <c r="M38" s="343"/>
      <c r="N38" s="341"/>
      <c r="O38" s="371">
        <f t="shared" si="4"/>
        <v>0</v>
      </c>
      <c r="P38" s="372">
        <f t="shared" si="3"/>
        <v>0</v>
      </c>
      <c r="Q38" s="372"/>
      <c r="R38" s="341"/>
      <c r="S38" s="250"/>
      <c r="T38" s="250"/>
      <c r="U38" s="250"/>
    </row>
    <row r="39" spans="1:21" ht="18" customHeight="1" x14ac:dyDescent="0.25">
      <c r="A39" s="697"/>
      <c r="B39" s="705"/>
      <c r="C39" s="303"/>
      <c r="D39" s="250"/>
      <c r="E39" s="303"/>
      <c r="F39" s="303"/>
      <c r="G39" s="251"/>
      <c r="H39" s="341"/>
      <c r="I39" s="343"/>
      <c r="J39" s="341"/>
      <c r="K39" s="343"/>
      <c r="L39" s="341"/>
      <c r="M39" s="343"/>
      <c r="N39" s="341"/>
      <c r="O39" s="371">
        <f t="shared" si="4"/>
        <v>0</v>
      </c>
      <c r="P39" s="372">
        <f t="shared" si="3"/>
        <v>0</v>
      </c>
      <c r="Q39" s="372"/>
      <c r="R39" s="341"/>
      <c r="S39" s="250"/>
      <c r="T39" s="250"/>
      <c r="U39" s="250"/>
    </row>
    <row r="40" spans="1:21" ht="15.75" x14ac:dyDescent="0.25">
      <c r="A40" s="697"/>
      <c r="B40" s="702" t="s">
        <v>1441</v>
      </c>
      <c r="C40" s="303"/>
      <c r="D40" s="250"/>
      <c r="E40" s="303"/>
      <c r="F40" s="303"/>
      <c r="G40" s="251"/>
      <c r="H40" s="341"/>
      <c r="I40" s="343"/>
      <c r="J40" s="341"/>
      <c r="K40" s="343"/>
      <c r="L40" s="341"/>
      <c r="M40" s="343"/>
      <c r="N40" s="341"/>
      <c r="O40" s="371">
        <f t="shared" si="4"/>
        <v>0</v>
      </c>
      <c r="P40" s="372">
        <f t="shared" si="3"/>
        <v>0</v>
      </c>
      <c r="Q40" s="372"/>
      <c r="R40" s="341"/>
      <c r="S40" s="250"/>
      <c r="T40" s="250"/>
      <c r="U40" s="250"/>
    </row>
    <row r="41" spans="1:21" ht="15.75" x14ac:dyDescent="0.25">
      <c r="A41" s="697"/>
      <c r="B41" s="702"/>
      <c r="C41" s="303"/>
      <c r="D41" s="250"/>
      <c r="E41" s="303"/>
      <c r="F41" s="303"/>
      <c r="G41" s="251"/>
      <c r="H41" s="341"/>
      <c r="I41" s="343"/>
      <c r="J41" s="341"/>
      <c r="K41" s="343"/>
      <c r="L41" s="341"/>
      <c r="M41" s="343"/>
      <c r="N41" s="341"/>
      <c r="O41" s="371">
        <f t="shared" si="4"/>
        <v>0</v>
      </c>
      <c r="P41" s="372">
        <f t="shared" si="3"/>
        <v>0</v>
      </c>
      <c r="Q41" s="372"/>
      <c r="R41" s="341"/>
      <c r="S41" s="250"/>
      <c r="T41" s="250"/>
      <c r="U41" s="250"/>
    </row>
    <row r="42" spans="1:21" ht="15.75" x14ac:dyDescent="0.25">
      <c r="A42" s="697"/>
      <c r="B42" s="702"/>
      <c r="C42" s="303"/>
      <c r="D42" s="250"/>
      <c r="E42" s="303"/>
      <c r="F42" s="303"/>
      <c r="G42" s="251"/>
      <c r="H42" s="341"/>
      <c r="I42" s="343"/>
      <c r="J42" s="341"/>
      <c r="K42" s="343"/>
      <c r="L42" s="341"/>
      <c r="M42" s="343"/>
      <c r="N42" s="341"/>
      <c r="O42" s="371">
        <f t="shared" si="4"/>
        <v>0</v>
      </c>
      <c r="P42" s="372">
        <f t="shared" si="3"/>
        <v>0</v>
      </c>
      <c r="Q42" s="372"/>
      <c r="R42" s="341"/>
      <c r="S42" s="250"/>
      <c r="T42" s="250"/>
      <c r="U42" s="250"/>
    </row>
    <row r="43" spans="1:21" ht="15.75" customHeight="1" x14ac:dyDescent="0.25">
      <c r="A43" s="697"/>
      <c r="B43" s="703" t="s">
        <v>1442</v>
      </c>
      <c r="C43" s="303"/>
      <c r="D43" s="250"/>
      <c r="E43" s="303"/>
      <c r="F43" s="303"/>
      <c r="G43" s="251"/>
      <c r="H43" s="341"/>
      <c r="I43" s="343"/>
      <c r="J43" s="341"/>
      <c r="K43" s="343"/>
      <c r="L43" s="341"/>
      <c r="M43" s="343"/>
      <c r="N43" s="341"/>
      <c r="O43" s="371">
        <f t="shared" si="4"/>
        <v>0</v>
      </c>
      <c r="P43" s="372">
        <f t="shared" si="3"/>
        <v>0</v>
      </c>
      <c r="Q43" s="372"/>
      <c r="R43" s="341"/>
      <c r="S43" s="250"/>
      <c r="T43" s="250"/>
      <c r="U43" s="250"/>
    </row>
    <row r="44" spans="1:21" ht="15.75" customHeight="1" x14ac:dyDescent="0.25">
      <c r="A44" s="697"/>
      <c r="B44" s="704"/>
      <c r="C44" s="303"/>
      <c r="D44" s="250"/>
      <c r="E44" s="303"/>
      <c r="F44" s="303"/>
      <c r="G44" s="251"/>
      <c r="H44" s="341"/>
      <c r="I44" s="343"/>
      <c r="J44" s="341"/>
      <c r="K44" s="343"/>
      <c r="L44" s="341"/>
      <c r="M44" s="343"/>
      <c r="N44" s="341"/>
      <c r="O44" s="371">
        <f t="shared" si="4"/>
        <v>0</v>
      </c>
      <c r="P44" s="372">
        <f t="shared" si="3"/>
        <v>0</v>
      </c>
      <c r="Q44" s="372"/>
      <c r="R44" s="341"/>
      <c r="S44" s="250"/>
      <c r="T44" s="250"/>
      <c r="U44" s="250"/>
    </row>
    <row r="45" spans="1:21" ht="15.75" x14ac:dyDescent="0.25">
      <c r="A45" s="697"/>
      <c r="B45" s="705"/>
      <c r="C45" s="303"/>
      <c r="D45" s="250"/>
      <c r="E45" s="303"/>
      <c r="F45" s="303"/>
      <c r="G45" s="251"/>
      <c r="H45" s="341"/>
      <c r="I45" s="343"/>
      <c r="J45" s="341"/>
      <c r="K45" s="343"/>
      <c r="L45" s="341"/>
      <c r="M45" s="343"/>
      <c r="N45" s="341"/>
      <c r="O45" s="371">
        <f t="shared" si="4"/>
        <v>0</v>
      </c>
      <c r="P45" s="372">
        <f t="shared" si="3"/>
        <v>0</v>
      </c>
      <c r="Q45" s="372"/>
      <c r="R45" s="341"/>
      <c r="S45" s="250"/>
      <c r="T45" s="250"/>
      <c r="U45" s="250"/>
    </row>
    <row r="46" spans="1:21" s="261" customFormat="1" ht="15.75" x14ac:dyDescent="0.25">
      <c r="A46" s="288"/>
      <c r="B46" s="289"/>
      <c r="C46" s="288" t="s">
        <v>98</v>
      </c>
      <c r="D46" s="289"/>
      <c r="E46" s="289"/>
      <c r="F46" s="290"/>
      <c r="G46" s="264">
        <f>SUM(G8:G45)</f>
        <v>4.25</v>
      </c>
      <c r="H46" s="264">
        <f t="shared" ref="H46:O46" si="5">SUM(H8:H45)</f>
        <v>3750</v>
      </c>
      <c r="I46" s="264">
        <f t="shared" si="5"/>
        <v>5.95</v>
      </c>
      <c r="J46" s="264">
        <f t="shared" si="5"/>
        <v>105238.54</v>
      </c>
      <c r="K46" s="264">
        <f t="shared" si="5"/>
        <v>3.05</v>
      </c>
      <c r="L46" s="264">
        <f t="shared" si="5"/>
        <v>1875</v>
      </c>
      <c r="M46" s="264">
        <f t="shared" si="5"/>
        <v>1.75</v>
      </c>
      <c r="N46" s="264">
        <f t="shared" si="5"/>
        <v>0</v>
      </c>
      <c r="O46" s="264">
        <f t="shared" si="5"/>
        <v>14</v>
      </c>
      <c r="P46" s="264">
        <f>SUM(P9:P45)</f>
        <v>110863.535</v>
      </c>
      <c r="Q46" s="264"/>
      <c r="R46" s="265"/>
      <c r="S46" s="265"/>
      <c r="T46" s="265"/>
      <c r="U46" s="265"/>
    </row>
    <row r="47" spans="1:21" ht="15.6" x14ac:dyDescent="0.3">
      <c r="A47" s="261"/>
      <c r="B47" s="261"/>
      <c r="C47" s="261"/>
      <c r="D47" s="261"/>
      <c r="E47" s="260"/>
      <c r="F47" s="261"/>
      <c r="G47" s="261"/>
      <c r="S47" s="266"/>
      <c r="T47" s="266"/>
      <c r="U47" s="267"/>
    </row>
    <row r="48" spans="1:21" ht="15.6" x14ac:dyDescent="0.3">
      <c r="E48" s="260"/>
      <c r="S48" s="266"/>
      <c r="T48" s="266"/>
    </row>
    <row r="49" spans="5:20" ht="15.6" x14ac:dyDescent="0.3">
      <c r="E49" s="260"/>
      <c r="S49" s="266"/>
      <c r="T49" s="266"/>
    </row>
    <row r="50" spans="5:20" ht="15.6" x14ac:dyDescent="0.3">
      <c r="E50" s="260"/>
      <c r="S50" s="266"/>
      <c r="T50" s="266"/>
    </row>
    <row r="51" spans="5:20" ht="15.6" x14ac:dyDescent="0.3">
      <c r="E51" s="260"/>
      <c r="S51" s="266"/>
      <c r="T51" s="266"/>
    </row>
    <row r="52" spans="5:20" ht="15.6" x14ac:dyDescent="0.3">
      <c r="E52" s="260"/>
      <c r="S52" s="266"/>
      <c r="T52" s="266"/>
    </row>
    <row r="53" spans="5:20" ht="15.6" x14ac:dyDescent="0.3">
      <c r="E53" s="260"/>
      <c r="S53" s="266"/>
      <c r="T53" s="266"/>
    </row>
    <row r="54" spans="5:20" ht="15.6" x14ac:dyDescent="0.3">
      <c r="E54" s="260"/>
      <c r="S54" s="266"/>
      <c r="T54" s="266"/>
    </row>
    <row r="55" spans="5:20" ht="15.6" x14ac:dyDescent="0.3">
      <c r="E55" s="260"/>
      <c r="S55" s="266"/>
      <c r="T55" s="266"/>
    </row>
    <row r="56" spans="5:20" ht="15.6" x14ac:dyDescent="0.3">
      <c r="E56" s="260"/>
      <c r="S56" s="266"/>
      <c r="T56" s="266"/>
    </row>
    <row r="57" spans="5:20" ht="15.6" x14ac:dyDescent="0.3">
      <c r="E57" s="260"/>
      <c r="S57" s="266"/>
      <c r="T57" s="266"/>
    </row>
    <row r="58" spans="5:20" ht="15.6" x14ac:dyDescent="0.3">
      <c r="E58" s="260"/>
      <c r="S58" s="268"/>
      <c r="T58" s="268"/>
    </row>
    <row r="59" spans="5:20" ht="15.6" x14ac:dyDescent="0.3">
      <c r="E59" s="260"/>
      <c r="S59" s="266"/>
      <c r="T59" s="266"/>
    </row>
    <row r="60" spans="5:20" ht="15.6" x14ac:dyDescent="0.3">
      <c r="E60" s="260"/>
      <c r="S60" s="266"/>
      <c r="T60" s="266"/>
    </row>
    <row r="61" spans="5:20" ht="15.6" x14ac:dyDescent="0.3">
      <c r="E61" s="260"/>
      <c r="S61" s="266"/>
      <c r="T61" s="266"/>
    </row>
    <row r="62" spans="5:20" ht="15.6" x14ac:dyDescent="0.3">
      <c r="E62" s="260"/>
      <c r="S62" s="266"/>
      <c r="T62" s="266"/>
    </row>
    <row r="63" spans="5:20" ht="15.6" x14ac:dyDescent="0.3">
      <c r="E63" s="260"/>
      <c r="S63" s="266"/>
      <c r="T63" s="266"/>
    </row>
    <row r="64" spans="5:20" ht="15.6" x14ac:dyDescent="0.3">
      <c r="E64" s="260"/>
      <c r="S64" s="266"/>
      <c r="T64" s="266"/>
    </row>
    <row r="65" spans="5:20" ht="15.6" x14ac:dyDescent="0.3">
      <c r="E65" s="260"/>
      <c r="S65" s="266"/>
      <c r="T65" s="266"/>
    </row>
    <row r="66" spans="5:20" ht="15.6" x14ac:dyDescent="0.3">
      <c r="E66" s="260"/>
      <c r="S66" s="266"/>
      <c r="T66" s="266"/>
    </row>
    <row r="67" spans="5:20" ht="15.6" x14ac:dyDescent="0.3">
      <c r="E67" s="260"/>
      <c r="S67" s="266"/>
      <c r="T67" s="266"/>
    </row>
    <row r="68" spans="5:20" ht="15.6" x14ac:dyDescent="0.3">
      <c r="E68" s="260"/>
      <c r="S68" s="266"/>
      <c r="T68" s="266"/>
    </row>
    <row r="69" spans="5:20" ht="15.75" x14ac:dyDescent="0.25">
      <c r="E69" s="260"/>
      <c r="S69" s="266"/>
      <c r="T69" s="266"/>
    </row>
    <row r="70" spans="5:20" ht="15.75" x14ac:dyDescent="0.25">
      <c r="E70" s="260"/>
      <c r="S70" s="268"/>
      <c r="T70" s="268"/>
    </row>
    <row r="71" spans="5:20" ht="15.75" x14ac:dyDescent="0.25">
      <c r="E71" s="260"/>
      <c r="S71" s="266"/>
      <c r="T71" s="266"/>
    </row>
    <row r="72" spans="5:20" ht="15.75" x14ac:dyDescent="0.25">
      <c r="E72" s="260"/>
      <c r="S72" s="266"/>
      <c r="T72" s="266"/>
    </row>
    <row r="73" spans="5:20" ht="15.75" x14ac:dyDescent="0.25">
      <c r="E73" s="260"/>
      <c r="S73" s="266"/>
      <c r="T73" s="266"/>
    </row>
    <row r="74" spans="5:20" ht="15.75" x14ac:dyDescent="0.25">
      <c r="E74" s="260"/>
      <c r="S74" s="266"/>
      <c r="T74" s="266"/>
    </row>
    <row r="75" spans="5:20" ht="15.75" x14ac:dyDescent="0.25">
      <c r="E75" s="260"/>
      <c r="S75" s="266"/>
      <c r="T75" s="266"/>
    </row>
    <row r="76" spans="5:20" ht="15.75" x14ac:dyDescent="0.25">
      <c r="E76" s="260"/>
      <c r="S76" s="266"/>
      <c r="T76" s="266"/>
    </row>
    <row r="77" spans="5:20" ht="15.75" x14ac:dyDescent="0.25">
      <c r="E77" s="260"/>
      <c r="S77" s="266"/>
      <c r="T77" s="266"/>
    </row>
    <row r="78" spans="5:20" ht="15.75" x14ac:dyDescent="0.25">
      <c r="E78" s="260"/>
      <c r="S78" s="266"/>
      <c r="T78" s="266"/>
    </row>
    <row r="79" spans="5:20" ht="15.75" x14ac:dyDescent="0.25">
      <c r="E79" s="260"/>
      <c r="S79" s="268"/>
      <c r="T79" s="268"/>
    </row>
    <row r="80" spans="5:20" ht="15.75" x14ac:dyDescent="0.25">
      <c r="E80" s="260"/>
      <c r="S80" s="266"/>
      <c r="T80" s="266"/>
    </row>
    <row r="81" spans="5:20" ht="15.75" x14ac:dyDescent="0.25">
      <c r="E81" s="260"/>
      <c r="S81" s="266"/>
      <c r="T81" s="266"/>
    </row>
    <row r="82" spans="5:20" x14ac:dyDescent="0.25">
      <c r="S82" s="266"/>
      <c r="T82" s="266"/>
    </row>
    <row r="83" spans="5:20" x14ac:dyDescent="0.25">
      <c r="S83" s="266"/>
      <c r="T83" s="266"/>
    </row>
    <row r="84" spans="5:20" x14ac:dyDescent="0.25">
      <c r="S84" s="266"/>
      <c r="T84" s="266"/>
    </row>
    <row r="85" spans="5:20" x14ac:dyDescent="0.25">
      <c r="S85" s="266"/>
      <c r="T85" s="266"/>
    </row>
    <row r="86" spans="5:20" x14ac:dyDescent="0.25">
      <c r="S86" s="266"/>
      <c r="T86" s="266"/>
    </row>
    <row r="87" spans="5:20" ht="15.75" x14ac:dyDescent="0.25">
      <c r="S87" s="268"/>
      <c r="T87" s="268"/>
    </row>
    <row r="88" spans="5:20" x14ac:dyDescent="0.25">
      <c r="S88" s="266"/>
      <c r="T88" s="266"/>
    </row>
    <row r="89" spans="5:20" x14ac:dyDescent="0.25">
      <c r="S89" s="266"/>
      <c r="T89" s="266"/>
    </row>
    <row r="90" spans="5:20" x14ac:dyDescent="0.25">
      <c r="S90" s="266"/>
      <c r="T90" s="266"/>
    </row>
    <row r="91" spans="5:20" x14ac:dyDescent="0.25">
      <c r="S91" s="266"/>
      <c r="T91" s="266"/>
    </row>
    <row r="92" spans="5:20" x14ac:dyDescent="0.25">
      <c r="S92" s="266"/>
      <c r="T92" s="266"/>
    </row>
    <row r="93" spans="5:20" x14ac:dyDescent="0.25">
      <c r="S93" s="266"/>
      <c r="T93" s="266"/>
    </row>
    <row r="97" spans="5:20" x14ac:dyDescent="0.25">
      <c r="E97" s="253"/>
      <c r="S97" s="263"/>
      <c r="T97" s="263"/>
    </row>
    <row r="98" spans="5:20" x14ac:dyDescent="0.25">
      <c r="E98" s="253"/>
      <c r="S98" s="263"/>
      <c r="T98" s="263"/>
    </row>
    <row r="99" spans="5:20" x14ac:dyDescent="0.25">
      <c r="E99" s="253"/>
      <c r="S99" s="263"/>
      <c r="T99" s="263"/>
    </row>
    <row r="100" spans="5:20" x14ac:dyDescent="0.25">
      <c r="E100" s="253"/>
      <c r="S100" s="263"/>
      <c r="T100" s="263"/>
    </row>
    <row r="101" spans="5:20" x14ac:dyDescent="0.25">
      <c r="E101" s="253"/>
      <c r="S101" s="263"/>
      <c r="T101" s="263"/>
    </row>
    <row r="102" spans="5:20" x14ac:dyDescent="0.25">
      <c r="E102" s="253"/>
      <c r="S102" s="263"/>
      <c r="T102" s="263"/>
    </row>
    <row r="103" spans="5:20" x14ac:dyDescent="0.25">
      <c r="E103" s="253"/>
      <c r="S103" s="263"/>
      <c r="T103" s="263"/>
    </row>
    <row r="104" spans="5:20" x14ac:dyDescent="0.25">
      <c r="E104" s="253"/>
      <c r="S104" s="263"/>
      <c r="T104" s="263"/>
    </row>
    <row r="105" spans="5:20" x14ac:dyDescent="0.25">
      <c r="E105" s="253"/>
      <c r="S105" s="263"/>
      <c r="T105" s="263"/>
    </row>
    <row r="106" spans="5:20" x14ac:dyDescent="0.25">
      <c r="E106" s="253"/>
      <c r="S106" s="263"/>
      <c r="T106" s="263"/>
    </row>
    <row r="107" spans="5:20" x14ac:dyDescent="0.25">
      <c r="E107" s="253"/>
      <c r="S107" s="263"/>
      <c r="T107" s="263"/>
    </row>
    <row r="108" spans="5:20" x14ac:dyDescent="0.25">
      <c r="E108" s="253"/>
      <c r="S108" s="263"/>
      <c r="T108" s="263"/>
    </row>
    <row r="109" spans="5:20" x14ac:dyDescent="0.25">
      <c r="E109" s="253"/>
      <c r="S109" s="263"/>
      <c r="T109" s="263"/>
    </row>
    <row r="110" spans="5:20" x14ac:dyDescent="0.25">
      <c r="E110" s="253"/>
      <c r="S110" s="263"/>
      <c r="T110" s="263"/>
    </row>
    <row r="111" spans="5:20" x14ac:dyDescent="0.25">
      <c r="E111" s="253"/>
      <c r="S111" s="263"/>
      <c r="T111" s="263"/>
    </row>
    <row r="112" spans="5:20" x14ac:dyDescent="0.25">
      <c r="E112" s="253"/>
      <c r="S112" s="263"/>
      <c r="T112" s="263"/>
    </row>
    <row r="113" spans="5:20" x14ac:dyDescent="0.25">
      <c r="E113" s="253"/>
      <c r="S113" s="263"/>
      <c r="T113" s="263"/>
    </row>
    <row r="114" spans="5:20" x14ac:dyDescent="0.25">
      <c r="E114" s="253"/>
      <c r="S114" s="263"/>
      <c r="T114" s="263"/>
    </row>
    <row r="115" spans="5:20" x14ac:dyDescent="0.25">
      <c r="E115" s="253"/>
      <c r="S115" s="263"/>
      <c r="T115" s="263"/>
    </row>
    <row r="116" spans="5:20" x14ac:dyDescent="0.25">
      <c r="E116" s="253"/>
      <c r="S116" s="263"/>
      <c r="T116" s="263"/>
    </row>
    <row r="117" spans="5:20" x14ac:dyDescent="0.25">
      <c r="E117" s="253"/>
      <c r="S117" s="263"/>
      <c r="T117" s="263"/>
    </row>
    <row r="118" spans="5:20" x14ac:dyDescent="0.25">
      <c r="E118" s="253"/>
      <c r="S118" s="263"/>
      <c r="T118" s="263"/>
    </row>
    <row r="119" spans="5:20" x14ac:dyDescent="0.25">
      <c r="E119" s="253"/>
      <c r="S119" s="263"/>
      <c r="T119" s="263"/>
    </row>
    <row r="120" spans="5:20" x14ac:dyDescent="0.25">
      <c r="E120" s="253"/>
      <c r="S120" s="263"/>
      <c r="T120" s="263"/>
    </row>
    <row r="121" spans="5:20" x14ac:dyDescent="0.25">
      <c r="E121" s="253"/>
      <c r="S121" s="263"/>
      <c r="T121" s="263"/>
    </row>
    <row r="122" spans="5:20" x14ac:dyDescent="0.25">
      <c r="E122" s="253"/>
      <c r="S122" s="263"/>
      <c r="T122" s="263"/>
    </row>
    <row r="123" spans="5:20" x14ac:dyDescent="0.25">
      <c r="E123" s="253"/>
      <c r="S123" s="263"/>
      <c r="T123" s="263"/>
    </row>
    <row r="124" spans="5:20" x14ac:dyDescent="0.25">
      <c r="E124" s="253"/>
      <c r="S124" s="263"/>
      <c r="T124" s="263"/>
    </row>
    <row r="125" spans="5:20" x14ac:dyDescent="0.25">
      <c r="E125" s="253"/>
      <c r="S125" s="263"/>
      <c r="T125" s="263"/>
    </row>
    <row r="126" spans="5:20" x14ac:dyDescent="0.25">
      <c r="E126" s="253"/>
    </row>
    <row r="127" spans="5:20" x14ac:dyDescent="0.25">
      <c r="E127" s="253"/>
    </row>
    <row r="128" spans="5:20" x14ac:dyDescent="0.25">
      <c r="E128" s="253"/>
    </row>
    <row r="129" spans="5:5" x14ac:dyDescent="0.25">
      <c r="E129" s="253"/>
    </row>
    <row r="130" spans="5:5" x14ac:dyDescent="0.25">
      <c r="E130" s="253"/>
    </row>
    <row r="131" spans="5:5" x14ac:dyDescent="0.25">
      <c r="E131" s="253"/>
    </row>
    <row r="132" spans="5:5" x14ac:dyDescent="0.25">
      <c r="E132" s="253"/>
    </row>
    <row r="133" spans="5:5" x14ac:dyDescent="0.25">
      <c r="E133" s="253"/>
    </row>
    <row r="134" spans="5:5" x14ac:dyDescent="0.25">
      <c r="E134" s="253"/>
    </row>
    <row r="135" spans="5:5" x14ac:dyDescent="0.25">
      <c r="E135" s="253"/>
    </row>
    <row r="136" spans="5:5" x14ac:dyDescent="0.25">
      <c r="E136" s="253"/>
    </row>
    <row r="137" spans="5:5" x14ac:dyDescent="0.25">
      <c r="E137" s="253"/>
    </row>
    <row r="138" spans="5:5" x14ac:dyDescent="0.25">
      <c r="E138" s="253"/>
    </row>
    <row r="139" spans="5:5" x14ac:dyDescent="0.25">
      <c r="E139" s="253"/>
    </row>
    <row r="140" spans="5:5" x14ac:dyDescent="0.25">
      <c r="E140" s="253"/>
    </row>
    <row r="141" spans="5:5" x14ac:dyDescent="0.25">
      <c r="E141" s="253"/>
    </row>
    <row r="142" spans="5:5" x14ac:dyDescent="0.25">
      <c r="E142" s="253"/>
    </row>
    <row r="143" spans="5:5" x14ac:dyDescent="0.25">
      <c r="E143" s="253"/>
    </row>
    <row r="144" spans="5:5" x14ac:dyDescent="0.25">
      <c r="E144" s="253"/>
    </row>
    <row r="145" spans="5:5" x14ac:dyDescent="0.25">
      <c r="E145" s="253"/>
    </row>
    <row r="146" spans="5:5" x14ac:dyDescent="0.25">
      <c r="E146" s="253"/>
    </row>
    <row r="147" spans="5:5" x14ac:dyDescent="0.25">
      <c r="E147" s="253"/>
    </row>
    <row r="148" spans="5:5" x14ac:dyDescent="0.25">
      <c r="E148" s="253"/>
    </row>
    <row r="149" spans="5:5" x14ac:dyDescent="0.25">
      <c r="E149" s="253"/>
    </row>
    <row r="150" spans="5:5" x14ac:dyDescent="0.25">
      <c r="E150" s="253"/>
    </row>
    <row r="151" spans="5:5" x14ac:dyDescent="0.25">
      <c r="E151" s="253"/>
    </row>
    <row r="152" spans="5:5" x14ac:dyDescent="0.25">
      <c r="E152" s="253"/>
    </row>
    <row r="153" spans="5:5" x14ac:dyDescent="0.25">
      <c r="E153" s="253"/>
    </row>
    <row r="154" spans="5:5" x14ac:dyDescent="0.25">
      <c r="E154" s="253"/>
    </row>
    <row r="155" spans="5:5" x14ac:dyDescent="0.25">
      <c r="E155" s="253"/>
    </row>
    <row r="156" spans="5:5" x14ac:dyDescent="0.25">
      <c r="E156" s="253"/>
    </row>
    <row r="157" spans="5:5" x14ac:dyDescent="0.25">
      <c r="E157" s="253"/>
    </row>
    <row r="158" spans="5:5" x14ac:dyDescent="0.25">
      <c r="E158" s="253"/>
    </row>
    <row r="159" spans="5:5" x14ac:dyDescent="0.25">
      <c r="E159" s="253"/>
    </row>
    <row r="160" spans="5:5"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sheetData>
  <mergeCells count="27">
    <mergeCell ref="A9:A10"/>
    <mergeCell ref="B17:B18"/>
    <mergeCell ref="A30:A45"/>
    <mergeCell ref="A11:A29"/>
    <mergeCell ref="B19:B23"/>
    <mergeCell ref="B30:B31"/>
    <mergeCell ref="B40:B42"/>
    <mergeCell ref="B36:B39"/>
    <mergeCell ref="B43:B45"/>
    <mergeCell ref="B11:B16"/>
    <mergeCell ref="B9:B10"/>
    <mergeCell ref="F5:F7"/>
    <mergeCell ref="E5:E7"/>
    <mergeCell ref="C5:C7"/>
    <mergeCell ref="D5:D7"/>
    <mergeCell ref="A5:A7"/>
    <mergeCell ref="B5:B7"/>
    <mergeCell ref="K6:L6"/>
    <mergeCell ref="M6:N6"/>
    <mergeCell ref="U5:U7"/>
    <mergeCell ref="O5:P6"/>
    <mergeCell ref="T5:T7"/>
    <mergeCell ref="R5:R7"/>
    <mergeCell ref="G5:N5"/>
    <mergeCell ref="S5:S7"/>
    <mergeCell ref="G6:H6"/>
    <mergeCell ref="I6:J6"/>
  </mergeCells>
  <conditionalFormatting sqref="E33">
    <cfRule type="duplicateValues" dxfId="20" priority="2"/>
  </conditionalFormatting>
  <conditionalFormatting sqref="E17:E18">
    <cfRule type="duplicateValues" dxfId="19" priority="1"/>
  </conditionalFormatting>
  <dataValidations count="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s>
  <pageMargins left="0.25" right="0.25" top="0.75" bottom="0.75" header="0.3" footer="0.3"/>
  <pageSetup firstPageNumber="15" orientation="landscape" useFirstPageNumber="1" r:id="rId1"/>
  <headerFooter>
    <oddFooter>&amp;R&amp;P</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46"/>
  <sheetViews>
    <sheetView topLeftCell="G1" zoomScale="55" zoomScaleNormal="55" workbookViewId="0">
      <pane ySplit="6" topLeftCell="A10" activePane="bottomLeft" state="frozen"/>
      <selection activeCell="O6" sqref="O6"/>
      <selection pane="bottomLeft" activeCell="H10" sqref="H10"/>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customWidth="1"/>
    <col min="9" max="9" width="15.28515625" customWidth="1"/>
    <col min="10" max="10" width="18.85546875" style="234" customWidth="1"/>
    <col min="11" max="11" width="11.42578125" customWidth="1"/>
    <col min="12" max="12" width="13.7109375" style="234" customWidth="1"/>
    <col min="13" max="13" width="11.42578125" customWidth="1"/>
    <col min="14" max="14" width="13.7109375" style="234" customWidth="1"/>
    <col min="15" max="15" width="15.28515625" customWidth="1"/>
    <col min="16" max="16" width="18.28515625" style="234" customWidth="1"/>
    <col min="17" max="20" width="14.140625" customWidth="1"/>
    <col min="21" max="21" width="17" customWidth="1"/>
  </cols>
  <sheetData>
    <row r="1" spans="1:22" ht="18.75" x14ac:dyDescent="0.25">
      <c r="B1" s="280"/>
      <c r="C1" s="280"/>
      <c r="D1" s="280"/>
      <c r="E1" s="280"/>
      <c r="F1" s="280"/>
      <c r="G1" s="280" t="s">
        <v>477</v>
      </c>
      <c r="I1" s="280"/>
      <c r="J1" s="280"/>
      <c r="K1" s="280"/>
      <c r="L1" s="280"/>
      <c r="M1" s="280"/>
      <c r="N1" s="280"/>
      <c r="O1" s="280"/>
      <c r="P1" s="280"/>
      <c r="Q1" s="280"/>
      <c r="R1" s="280"/>
      <c r="S1" s="280"/>
      <c r="T1" s="280"/>
      <c r="U1" s="280"/>
    </row>
    <row r="2" spans="1:22" ht="18.75" x14ac:dyDescent="0.25">
      <c r="A2" s="314" t="s">
        <v>1347</v>
      </c>
      <c r="B2" s="280"/>
      <c r="C2" s="280"/>
      <c r="D2" s="280"/>
      <c r="E2" s="280"/>
      <c r="F2" s="280"/>
      <c r="G2" s="280"/>
      <c r="I2" s="280"/>
      <c r="J2" s="280"/>
      <c r="K2" s="280"/>
      <c r="L2" s="280"/>
      <c r="M2" s="280"/>
      <c r="N2" s="280"/>
      <c r="O2" s="280"/>
      <c r="P2" s="280"/>
      <c r="Q2" s="280"/>
      <c r="R2" s="280"/>
      <c r="S2" s="280"/>
      <c r="T2" s="280"/>
      <c r="U2" s="280"/>
    </row>
    <row r="3" spans="1:22" x14ac:dyDescent="0.25">
      <c r="A3" s="708" t="s">
        <v>1349</v>
      </c>
      <c r="B3" s="708"/>
      <c r="C3" s="708"/>
      <c r="D3" s="708"/>
      <c r="E3" s="708"/>
      <c r="F3" s="708"/>
      <c r="G3" s="708"/>
      <c r="H3" s="708"/>
      <c r="I3" s="708"/>
      <c r="J3" s="708"/>
      <c r="K3" s="708"/>
      <c r="L3" s="708"/>
      <c r="M3" s="708"/>
      <c r="N3" s="708"/>
      <c r="O3" s="708"/>
      <c r="P3" s="708"/>
      <c r="Q3" s="708"/>
      <c r="R3" s="708"/>
      <c r="S3" s="708"/>
      <c r="T3" s="708"/>
      <c r="U3" s="708"/>
    </row>
    <row r="4" spans="1:22" ht="15" customHeight="1" x14ac:dyDescent="0.25">
      <c r="A4" s="676" t="s">
        <v>97</v>
      </c>
      <c r="B4" s="678" t="s">
        <v>111</v>
      </c>
      <c r="C4" s="683" t="s">
        <v>86</v>
      </c>
      <c r="D4" s="683" t="s">
        <v>87</v>
      </c>
      <c r="E4" s="683" t="s">
        <v>392</v>
      </c>
      <c r="F4" s="683" t="s">
        <v>88</v>
      </c>
      <c r="G4" s="686" t="s">
        <v>100</v>
      </c>
      <c r="H4" s="688"/>
      <c r="I4" s="688"/>
      <c r="J4" s="688"/>
      <c r="K4" s="688"/>
      <c r="L4" s="688"/>
      <c r="M4" s="688"/>
      <c r="N4" s="687"/>
      <c r="O4" s="692" t="s">
        <v>101</v>
      </c>
      <c r="P4" s="693"/>
      <c r="Q4" s="678" t="s">
        <v>102</v>
      </c>
      <c r="R4" s="678" t="s">
        <v>103</v>
      </c>
      <c r="S4" s="678" t="s">
        <v>110</v>
      </c>
      <c r="T4" s="678" t="s">
        <v>109</v>
      </c>
      <c r="U4" s="689" t="s">
        <v>89</v>
      </c>
    </row>
    <row r="5" spans="1:22" ht="15" customHeight="1" x14ac:dyDescent="0.25">
      <c r="A5" s="676"/>
      <c r="B5" s="676"/>
      <c r="C5" s="684"/>
      <c r="D5" s="684"/>
      <c r="E5" s="684"/>
      <c r="F5" s="684"/>
      <c r="G5" s="686" t="s">
        <v>104</v>
      </c>
      <c r="H5" s="687"/>
      <c r="I5" s="686" t="s">
        <v>105</v>
      </c>
      <c r="J5" s="687"/>
      <c r="K5" s="686" t="s">
        <v>106</v>
      </c>
      <c r="L5" s="687"/>
      <c r="M5" s="686" t="s">
        <v>107</v>
      </c>
      <c r="N5" s="687"/>
      <c r="O5" s="694"/>
      <c r="P5" s="695"/>
      <c r="Q5" s="676"/>
      <c r="R5" s="676"/>
      <c r="S5" s="676"/>
      <c r="T5" s="676"/>
      <c r="U5" s="690"/>
    </row>
    <row r="6" spans="1:22" ht="25.5" x14ac:dyDescent="0.25">
      <c r="A6" s="677"/>
      <c r="B6" s="677"/>
      <c r="C6" s="685"/>
      <c r="D6" s="685"/>
      <c r="E6" s="685"/>
      <c r="F6" s="685"/>
      <c r="G6" s="408" t="s">
        <v>108</v>
      </c>
      <c r="H6" s="408" t="s">
        <v>12</v>
      </c>
      <c r="I6" s="408" t="s">
        <v>108</v>
      </c>
      <c r="J6" s="408" t="s">
        <v>12</v>
      </c>
      <c r="K6" s="408" t="s">
        <v>108</v>
      </c>
      <c r="L6" s="408" t="s">
        <v>12</v>
      </c>
      <c r="M6" s="408" t="s">
        <v>108</v>
      </c>
      <c r="N6" s="408" t="s">
        <v>12</v>
      </c>
      <c r="O6" s="408" t="s">
        <v>108</v>
      </c>
      <c r="P6" s="408" t="s">
        <v>12</v>
      </c>
      <c r="Q6" s="677"/>
      <c r="R6" s="677"/>
      <c r="S6" s="677"/>
      <c r="T6" s="677"/>
      <c r="U6" s="691"/>
    </row>
    <row r="7" spans="1:22" s="355" customFormat="1" ht="15.75" x14ac:dyDescent="0.25">
      <c r="A7" s="409"/>
      <c r="B7" s="410"/>
      <c r="C7" s="411"/>
      <c r="D7" s="411"/>
      <c r="E7" s="412"/>
      <c r="F7" s="411"/>
      <c r="G7" s="413"/>
      <c r="H7" s="413"/>
      <c r="I7" s="413"/>
      <c r="J7" s="413"/>
      <c r="K7" s="413"/>
      <c r="L7" s="413"/>
      <c r="M7" s="413"/>
      <c r="N7" s="413"/>
      <c r="O7" s="413"/>
      <c r="P7" s="413"/>
      <c r="Q7" s="414"/>
      <c r="R7" s="414"/>
      <c r="S7" s="414"/>
      <c r="T7" s="414"/>
      <c r="U7" s="415"/>
    </row>
    <row r="8" spans="1:22" ht="385.15" customHeight="1" x14ac:dyDescent="0.25">
      <c r="A8" s="706" t="s">
        <v>2059</v>
      </c>
      <c r="B8" s="706" t="s">
        <v>2060</v>
      </c>
      <c r="C8" s="576" t="s">
        <v>1628</v>
      </c>
      <c r="D8" s="576" t="s">
        <v>1629</v>
      </c>
      <c r="E8" s="577" t="s">
        <v>2556</v>
      </c>
      <c r="F8" s="576" t="s">
        <v>1630</v>
      </c>
      <c r="G8" s="578">
        <v>1</v>
      </c>
      <c r="H8" s="579"/>
      <c r="I8" s="578"/>
      <c r="J8" s="580"/>
      <c r="K8" s="578"/>
      <c r="L8" s="580"/>
      <c r="M8" s="578"/>
      <c r="N8" s="580"/>
      <c r="O8" s="581">
        <f t="shared" ref="O8:O10" si="0">G8+I8+K8+M8</f>
        <v>1</v>
      </c>
      <c r="P8" s="582">
        <f t="shared" ref="P8:P9" si="1">H8+J8+L8+N8</f>
        <v>0</v>
      </c>
      <c r="Q8" s="576" t="s">
        <v>2473</v>
      </c>
      <c r="R8" s="576" t="s">
        <v>1628</v>
      </c>
      <c r="S8" s="576" t="s">
        <v>1631</v>
      </c>
      <c r="T8" s="576" t="s">
        <v>1632</v>
      </c>
      <c r="U8" s="576" t="s">
        <v>1633</v>
      </c>
    </row>
    <row r="9" spans="1:22" ht="319.5" customHeight="1" x14ac:dyDescent="0.25">
      <c r="A9" s="707"/>
      <c r="B9" s="707"/>
      <c r="C9" s="583" t="s">
        <v>1780</v>
      </c>
      <c r="D9" s="583" t="s">
        <v>1779</v>
      </c>
      <c r="E9" s="583" t="s">
        <v>2557</v>
      </c>
      <c r="F9" s="584" t="s">
        <v>1778</v>
      </c>
      <c r="G9" s="578"/>
      <c r="H9" s="580"/>
      <c r="I9" s="578"/>
      <c r="J9" s="580"/>
      <c r="K9" s="578"/>
      <c r="L9" s="580"/>
      <c r="M9" s="578">
        <v>1</v>
      </c>
      <c r="N9" s="579"/>
      <c r="O9" s="581">
        <f t="shared" si="0"/>
        <v>1</v>
      </c>
      <c r="P9" s="582">
        <f t="shared" si="1"/>
        <v>0</v>
      </c>
      <c r="Q9" s="576" t="s">
        <v>2472</v>
      </c>
      <c r="R9" s="576" t="s">
        <v>1781</v>
      </c>
      <c r="S9" s="576" t="s">
        <v>1782</v>
      </c>
      <c r="T9" s="576" t="s">
        <v>1785</v>
      </c>
      <c r="U9" s="576" t="s">
        <v>1784</v>
      </c>
    </row>
    <row r="10" spans="1:22" ht="160.5" customHeight="1" x14ac:dyDescent="0.25">
      <c r="A10" s="707"/>
      <c r="B10" s="707"/>
      <c r="C10" s="585" t="s">
        <v>1965</v>
      </c>
      <c r="D10" s="586" t="s">
        <v>1964</v>
      </c>
      <c r="E10" s="587" t="s">
        <v>2558</v>
      </c>
      <c r="F10" s="587" t="s">
        <v>2076</v>
      </c>
      <c r="G10" s="588">
        <v>1</v>
      </c>
      <c r="H10" s="589">
        <v>2100</v>
      </c>
      <c r="I10" s="588"/>
      <c r="J10" s="590"/>
      <c r="K10" s="588"/>
      <c r="L10" s="590"/>
      <c r="M10" s="588"/>
      <c r="N10" s="590"/>
      <c r="O10" s="581">
        <f t="shared" si="0"/>
        <v>1</v>
      </c>
      <c r="P10" s="582">
        <f>'1. TALLERES SEMINARIOS'!D219</f>
        <v>2100</v>
      </c>
      <c r="Q10" s="587" t="s">
        <v>2471</v>
      </c>
      <c r="R10" s="591" t="s">
        <v>1535</v>
      </c>
      <c r="S10" s="591" t="s">
        <v>1534</v>
      </c>
      <c r="T10" s="591" t="s">
        <v>1540</v>
      </c>
      <c r="U10" s="591" t="s">
        <v>1968</v>
      </c>
      <c r="V10" s="500" t="s">
        <v>2077</v>
      </c>
    </row>
    <row r="11" spans="1:22" ht="15.75" x14ac:dyDescent="0.25">
      <c r="A11" s="288"/>
      <c r="B11" s="289"/>
      <c r="C11" s="288" t="s">
        <v>1380</v>
      </c>
      <c r="D11" s="289"/>
      <c r="E11" s="289"/>
      <c r="F11" s="290"/>
      <c r="G11" s="264">
        <f t="shared" ref="G11:P11" si="2">SUM(G8:G10)</f>
        <v>2</v>
      </c>
      <c r="H11" s="271">
        <f t="shared" si="2"/>
        <v>2100</v>
      </c>
      <c r="I11" s="264">
        <f t="shared" si="2"/>
        <v>0</v>
      </c>
      <c r="J11" s="271">
        <f t="shared" si="2"/>
        <v>0</v>
      </c>
      <c r="K11" s="264">
        <f t="shared" si="2"/>
        <v>0</v>
      </c>
      <c r="L11" s="271">
        <f t="shared" si="2"/>
        <v>0</v>
      </c>
      <c r="M11" s="264">
        <f t="shared" si="2"/>
        <v>1</v>
      </c>
      <c r="N11" s="271">
        <f t="shared" si="2"/>
        <v>0</v>
      </c>
      <c r="O11" s="271">
        <f t="shared" si="2"/>
        <v>3</v>
      </c>
      <c r="P11" s="271">
        <f t="shared" si="2"/>
        <v>2100</v>
      </c>
      <c r="Q11" s="265"/>
      <c r="R11" s="265"/>
      <c r="S11" s="265"/>
      <c r="T11" s="265"/>
      <c r="U11" s="265"/>
    </row>
    <row r="16" spans="1:22"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ht="15.6" customHeight="1" x14ac:dyDescent="0.25">
      <c r="H46"/>
      <c r="J46"/>
      <c r="L46"/>
      <c r="N46"/>
      <c r="P4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10"/>
    <mergeCell ref="G5:H5"/>
    <mergeCell ref="B8:B10"/>
    <mergeCell ref="G4:N4"/>
    <mergeCell ref="O4:P5"/>
  </mergeCells>
  <conditionalFormatting sqref="E10">
    <cfRule type="duplicateValues" dxfId="18" priority="1"/>
  </conditionalFormatting>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48"/>
  <sheetViews>
    <sheetView zoomScale="37" zoomScaleNormal="37" workbookViewId="0">
      <pane ySplit="8" topLeftCell="A28" activePane="bottomLeft" state="frozen"/>
      <selection activeCell="A7" sqref="A7"/>
      <selection pane="bottomLeft" activeCell="C28" sqref="C28:D28"/>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customWidth="1"/>
    <col min="9" max="9" width="15.28515625" customWidth="1"/>
    <col min="10" max="10" width="13.140625" style="234" bestFit="1" customWidth="1"/>
    <col min="11" max="11" width="11.5703125" customWidth="1"/>
    <col min="12" max="12" width="12.140625" style="234" customWidth="1"/>
    <col min="13" max="13" width="11.5703125" customWidth="1"/>
    <col min="14" max="14" width="12.140625" style="234" customWidth="1"/>
    <col min="15" max="15" width="15.28515625" style="376" customWidth="1"/>
    <col min="16" max="16" width="18.28515625" style="377" customWidth="1"/>
    <col min="17" max="20" width="14.140625" customWidth="1"/>
    <col min="21" max="21" width="17" customWidth="1"/>
  </cols>
  <sheetData>
    <row r="1" spans="1:27" ht="18.75" x14ac:dyDescent="0.25">
      <c r="G1" s="280" t="s">
        <v>1381</v>
      </c>
      <c r="I1" s="280"/>
      <c r="J1" s="280"/>
      <c r="K1" s="280"/>
      <c r="L1" s="280"/>
      <c r="M1" s="280"/>
      <c r="N1" s="280"/>
      <c r="O1" s="374"/>
      <c r="P1" s="374"/>
      <c r="Q1" s="280"/>
      <c r="R1" s="280"/>
      <c r="S1" s="280"/>
      <c r="T1" s="280"/>
      <c r="U1" s="280"/>
      <c r="V1" s="280"/>
      <c r="W1" s="280"/>
      <c r="X1" s="280"/>
      <c r="Y1" s="280"/>
      <c r="Z1" s="280"/>
      <c r="AA1" s="280"/>
    </row>
    <row r="2" spans="1:27" ht="18.75" x14ac:dyDescent="0.25">
      <c r="A2" s="311" t="s">
        <v>1347</v>
      </c>
      <c r="G2" s="280"/>
      <c r="I2" s="280"/>
      <c r="J2" s="280"/>
      <c r="K2" s="280"/>
      <c r="L2" s="280"/>
      <c r="M2" s="280"/>
      <c r="N2" s="280"/>
      <c r="O2" s="374"/>
      <c r="P2" s="374"/>
      <c r="Q2" s="280"/>
      <c r="R2" s="280"/>
      <c r="S2" s="280"/>
      <c r="T2" s="280"/>
      <c r="U2" s="280"/>
      <c r="V2" s="280"/>
      <c r="W2" s="280"/>
      <c r="X2" s="280"/>
      <c r="Y2" s="280"/>
      <c r="Z2" s="280"/>
      <c r="AA2" s="280"/>
    </row>
    <row r="3" spans="1:27" ht="18.75" x14ac:dyDescent="0.25">
      <c r="A3" s="312" t="s">
        <v>1384</v>
      </c>
      <c r="G3" s="280"/>
      <c r="I3" s="280"/>
      <c r="J3" s="280"/>
      <c r="K3" s="280"/>
      <c r="L3" s="280"/>
      <c r="M3" s="280"/>
      <c r="N3" s="280"/>
      <c r="O3" s="374"/>
      <c r="P3" s="374"/>
      <c r="Q3" s="280"/>
      <c r="R3" s="280"/>
      <c r="S3" s="280"/>
      <c r="T3" s="280"/>
      <c r="U3" s="280"/>
      <c r="V3" s="280"/>
      <c r="W3" s="280"/>
      <c r="X3" s="280"/>
      <c r="Y3" s="280"/>
      <c r="Z3" s="280"/>
      <c r="AA3" s="280"/>
    </row>
    <row r="4" spans="1:27" ht="18.75" x14ac:dyDescent="0.25">
      <c r="A4" s="312" t="s">
        <v>1383</v>
      </c>
      <c r="G4" s="280"/>
      <c r="I4" s="280"/>
      <c r="J4" s="280"/>
      <c r="K4" s="280"/>
      <c r="L4" s="280"/>
      <c r="M4" s="280"/>
      <c r="N4" s="280"/>
      <c r="O4" s="374"/>
      <c r="P4" s="374"/>
      <c r="Q4" s="280"/>
      <c r="R4" s="280"/>
      <c r="S4" s="280"/>
      <c r="T4" s="280"/>
      <c r="U4" s="280"/>
      <c r="V4" s="280"/>
      <c r="W4" s="280"/>
      <c r="X4" s="280"/>
      <c r="Y4" s="280"/>
      <c r="Z4" s="280"/>
      <c r="AA4" s="280"/>
    </row>
    <row r="5" spans="1:27" x14ac:dyDescent="0.25">
      <c r="A5" s="284" t="s">
        <v>1385</v>
      </c>
      <c r="B5" s="270"/>
      <c r="C5" s="270"/>
      <c r="D5" s="270"/>
      <c r="E5" s="270"/>
      <c r="F5" s="270"/>
      <c r="G5" s="270"/>
      <c r="H5" s="270"/>
      <c r="I5" s="270"/>
      <c r="J5" s="270"/>
      <c r="K5" s="270"/>
      <c r="L5" s="270"/>
      <c r="M5" s="270"/>
      <c r="N5" s="270"/>
      <c r="O5" s="375"/>
      <c r="P5" s="375"/>
      <c r="Q5" s="270"/>
      <c r="R5" s="270"/>
      <c r="S5" s="270"/>
      <c r="T5" s="270"/>
      <c r="U5" s="270"/>
    </row>
    <row r="6" spans="1:27" ht="15" customHeight="1" x14ac:dyDescent="0.25">
      <c r="A6" s="676" t="s">
        <v>97</v>
      </c>
      <c r="B6" s="678" t="s">
        <v>111</v>
      </c>
      <c r="C6" s="683" t="s">
        <v>86</v>
      </c>
      <c r="D6" s="683" t="s">
        <v>87</v>
      </c>
      <c r="E6" s="683" t="s">
        <v>392</v>
      </c>
      <c r="F6" s="683" t="s">
        <v>88</v>
      </c>
      <c r="G6" s="686" t="s">
        <v>100</v>
      </c>
      <c r="H6" s="688"/>
      <c r="I6" s="688"/>
      <c r="J6" s="688"/>
      <c r="K6" s="688"/>
      <c r="L6" s="688"/>
      <c r="M6" s="688"/>
      <c r="N6" s="687"/>
      <c r="O6" s="692" t="s">
        <v>101</v>
      </c>
      <c r="P6" s="693"/>
      <c r="Q6" s="678" t="s">
        <v>102</v>
      </c>
      <c r="R6" s="678" t="s">
        <v>103</v>
      </c>
      <c r="S6" s="678" t="s">
        <v>110</v>
      </c>
      <c r="T6" s="678" t="s">
        <v>109</v>
      </c>
      <c r="U6" s="689" t="s">
        <v>89</v>
      </c>
    </row>
    <row r="7" spans="1:27" ht="15" customHeight="1" x14ac:dyDescent="0.25">
      <c r="A7" s="676"/>
      <c r="B7" s="676"/>
      <c r="C7" s="684"/>
      <c r="D7" s="684"/>
      <c r="E7" s="684"/>
      <c r="F7" s="684"/>
      <c r="G7" s="686" t="s">
        <v>104</v>
      </c>
      <c r="H7" s="687"/>
      <c r="I7" s="686" t="s">
        <v>105</v>
      </c>
      <c r="J7" s="687"/>
      <c r="K7" s="686" t="s">
        <v>106</v>
      </c>
      <c r="L7" s="687"/>
      <c r="M7" s="686" t="s">
        <v>107</v>
      </c>
      <c r="N7" s="687"/>
      <c r="O7" s="694"/>
      <c r="P7" s="695"/>
      <c r="Q7" s="676"/>
      <c r="R7" s="676"/>
      <c r="S7" s="676"/>
      <c r="T7" s="676"/>
      <c r="U7" s="690"/>
    </row>
    <row r="8" spans="1:27" ht="25.5" x14ac:dyDescent="0.25">
      <c r="A8" s="677"/>
      <c r="B8" s="677"/>
      <c r="C8" s="685"/>
      <c r="D8" s="685"/>
      <c r="E8" s="685"/>
      <c r="F8" s="685"/>
      <c r="G8" s="408" t="s">
        <v>108</v>
      </c>
      <c r="H8" s="408" t="s">
        <v>12</v>
      </c>
      <c r="I8" s="408" t="s">
        <v>108</v>
      </c>
      <c r="J8" s="408" t="s">
        <v>12</v>
      </c>
      <c r="K8" s="408" t="s">
        <v>108</v>
      </c>
      <c r="L8" s="408" t="s">
        <v>12</v>
      </c>
      <c r="M8" s="408" t="s">
        <v>108</v>
      </c>
      <c r="N8" s="408" t="s">
        <v>12</v>
      </c>
      <c r="O8" s="408" t="s">
        <v>108</v>
      </c>
      <c r="P8" s="408" t="s">
        <v>12</v>
      </c>
      <c r="Q8" s="677"/>
      <c r="R8" s="677"/>
      <c r="S8" s="677"/>
      <c r="T8" s="677"/>
      <c r="U8" s="691"/>
    </row>
    <row r="9" spans="1:27" s="355" customFormat="1" ht="15.75" x14ac:dyDescent="0.25">
      <c r="A9" s="409"/>
      <c r="B9" s="410"/>
      <c r="C9" s="411"/>
      <c r="D9" s="411"/>
      <c r="E9" s="412"/>
      <c r="F9" s="411"/>
      <c r="G9" s="413"/>
      <c r="H9" s="413"/>
      <c r="I9" s="413"/>
      <c r="J9" s="413"/>
      <c r="K9" s="413"/>
      <c r="L9" s="413"/>
      <c r="M9" s="413"/>
      <c r="N9" s="413"/>
      <c r="O9" s="413"/>
      <c r="P9" s="413"/>
      <c r="Q9" s="414"/>
      <c r="R9" s="414"/>
      <c r="S9" s="414"/>
      <c r="T9" s="414"/>
      <c r="U9" s="415"/>
    </row>
    <row r="10" spans="1:27" ht="367.5" customHeight="1" x14ac:dyDescent="0.25">
      <c r="A10" s="706" t="s">
        <v>2065</v>
      </c>
      <c r="B10" s="706" t="s">
        <v>2066</v>
      </c>
      <c r="C10" s="576" t="s">
        <v>1642</v>
      </c>
      <c r="D10" s="576" t="s">
        <v>1641</v>
      </c>
      <c r="E10" s="576" t="s">
        <v>2559</v>
      </c>
      <c r="F10" s="584" t="s">
        <v>1634</v>
      </c>
      <c r="G10" s="584"/>
      <c r="H10" s="592"/>
      <c r="I10" s="593">
        <v>1</v>
      </c>
      <c r="J10" s="579"/>
      <c r="K10" s="584"/>
      <c r="L10" s="592"/>
      <c r="M10" s="584"/>
      <c r="N10" s="592"/>
      <c r="O10" s="594">
        <f t="shared" ref="O10:O24" si="0">G10+I10+K10+M10</f>
        <v>1</v>
      </c>
      <c r="P10" s="595">
        <f t="shared" ref="P10:P24" si="1">H10+J10+L10+N10</f>
        <v>0</v>
      </c>
      <c r="Q10" s="584" t="s">
        <v>2470</v>
      </c>
      <c r="R10" s="584" t="s">
        <v>1655</v>
      </c>
      <c r="S10" s="584" t="s">
        <v>1654</v>
      </c>
      <c r="T10" s="584" t="s">
        <v>1652</v>
      </c>
      <c r="U10" s="596" t="s">
        <v>1653</v>
      </c>
    </row>
    <row r="11" spans="1:27" s="432" customFormat="1" ht="213" customHeight="1" x14ac:dyDescent="0.25">
      <c r="A11" s="707"/>
      <c r="B11" s="707"/>
      <c r="C11" s="585" t="s">
        <v>1965</v>
      </c>
      <c r="D11" s="586" t="s">
        <v>1964</v>
      </c>
      <c r="E11" s="587" t="s">
        <v>2560</v>
      </c>
      <c r="F11" s="587" t="s">
        <v>2075</v>
      </c>
      <c r="G11" s="588">
        <v>1</v>
      </c>
      <c r="H11" s="589"/>
      <c r="I11" s="588"/>
      <c r="J11" s="590"/>
      <c r="K11" s="588"/>
      <c r="L11" s="590"/>
      <c r="M11" s="588"/>
      <c r="N11" s="590"/>
      <c r="O11" s="594">
        <f t="shared" si="0"/>
        <v>1</v>
      </c>
      <c r="P11" s="595">
        <f t="shared" si="1"/>
        <v>0</v>
      </c>
      <c r="Q11" s="587" t="s">
        <v>2469</v>
      </c>
      <c r="R11" s="591" t="s">
        <v>1535</v>
      </c>
      <c r="S11" s="591" t="s">
        <v>1534</v>
      </c>
      <c r="T11" s="591" t="s">
        <v>1540</v>
      </c>
      <c r="U11" s="591" t="s">
        <v>1968</v>
      </c>
      <c r="V11" s="500" t="s">
        <v>2077</v>
      </c>
    </row>
    <row r="12" spans="1:27" ht="408.75" customHeight="1" x14ac:dyDescent="0.25">
      <c r="A12" s="707"/>
      <c r="B12" s="707"/>
      <c r="C12" s="597" t="s">
        <v>1659</v>
      </c>
      <c r="D12" s="598" t="s">
        <v>1966</v>
      </c>
      <c r="E12" s="576" t="s">
        <v>2561</v>
      </c>
      <c r="F12" s="586" t="s">
        <v>2072</v>
      </c>
      <c r="G12" s="593">
        <v>1</v>
      </c>
      <c r="H12" s="579"/>
      <c r="I12" s="584"/>
      <c r="J12" s="592"/>
      <c r="K12" s="584"/>
      <c r="L12" s="592"/>
      <c r="M12" s="584"/>
      <c r="N12" s="592"/>
      <c r="O12" s="594">
        <f t="shared" si="0"/>
        <v>1</v>
      </c>
      <c r="P12" s="595">
        <f t="shared" si="1"/>
        <v>0</v>
      </c>
      <c r="Q12" s="584" t="s">
        <v>2468</v>
      </c>
      <c r="R12" s="584" t="s">
        <v>1656</v>
      </c>
      <c r="S12" s="584" t="s">
        <v>1664</v>
      </c>
      <c r="T12" s="584" t="s">
        <v>1652</v>
      </c>
      <c r="U12" s="596" t="s">
        <v>2078</v>
      </c>
    </row>
    <row r="13" spans="1:27" ht="241.5" customHeight="1" x14ac:dyDescent="0.25">
      <c r="A13" s="707"/>
      <c r="B13" s="707"/>
      <c r="C13" s="576" t="s">
        <v>1660</v>
      </c>
      <c r="D13" s="576" t="s">
        <v>1646</v>
      </c>
      <c r="E13" s="576" t="s">
        <v>2562</v>
      </c>
      <c r="F13" s="584" t="s">
        <v>2073</v>
      </c>
      <c r="G13" s="584"/>
      <c r="H13" s="592"/>
      <c r="I13" s="593">
        <v>0.2</v>
      </c>
      <c r="J13" s="579"/>
      <c r="K13" s="593">
        <v>0.4</v>
      </c>
      <c r="L13" s="579"/>
      <c r="M13" s="593">
        <v>0.4</v>
      </c>
      <c r="N13" s="579"/>
      <c r="O13" s="594">
        <f t="shared" si="0"/>
        <v>1</v>
      </c>
      <c r="P13" s="595">
        <f t="shared" si="1"/>
        <v>0</v>
      </c>
      <c r="Q13" s="584" t="s">
        <v>2467</v>
      </c>
      <c r="R13" s="584" t="s">
        <v>1661</v>
      </c>
      <c r="S13" s="584" t="s">
        <v>1662</v>
      </c>
      <c r="T13" s="584" t="s">
        <v>1652</v>
      </c>
      <c r="U13" s="596" t="s">
        <v>1663</v>
      </c>
    </row>
    <row r="14" spans="1:27" ht="207" customHeight="1" x14ac:dyDescent="0.25">
      <c r="A14" s="707"/>
      <c r="B14" s="707"/>
      <c r="C14" s="576" t="s">
        <v>1635</v>
      </c>
      <c r="D14" s="576" t="s">
        <v>1645</v>
      </c>
      <c r="E14" s="576" t="s">
        <v>2563</v>
      </c>
      <c r="F14" s="584" t="s">
        <v>2079</v>
      </c>
      <c r="G14" s="584"/>
      <c r="H14" s="592"/>
      <c r="I14" s="593">
        <v>1</v>
      </c>
      <c r="J14" s="579"/>
      <c r="K14" s="584"/>
      <c r="L14" s="592"/>
      <c r="M14" s="584"/>
      <c r="N14" s="592"/>
      <c r="O14" s="594">
        <f t="shared" si="0"/>
        <v>1</v>
      </c>
      <c r="P14" s="595">
        <f t="shared" si="1"/>
        <v>0</v>
      </c>
      <c r="Q14" s="584" t="s">
        <v>2466</v>
      </c>
      <c r="R14" s="584" t="s">
        <v>1661</v>
      </c>
      <c r="S14" s="584" t="s">
        <v>1662</v>
      </c>
      <c r="T14" s="584" t="s">
        <v>1652</v>
      </c>
      <c r="U14" s="596" t="s">
        <v>1663</v>
      </c>
    </row>
    <row r="15" spans="1:27" ht="15.75" x14ac:dyDescent="0.25">
      <c r="A15" s="707"/>
      <c r="B15" s="706" t="s">
        <v>2067</v>
      </c>
      <c r="C15" s="576"/>
      <c r="D15" s="576"/>
      <c r="E15" s="576"/>
      <c r="F15" s="584"/>
      <c r="G15" s="584"/>
      <c r="H15" s="592"/>
      <c r="I15" s="584"/>
      <c r="J15" s="592"/>
      <c r="K15" s="584"/>
      <c r="L15" s="592"/>
      <c r="M15" s="584"/>
      <c r="N15" s="592"/>
      <c r="O15" s="594">
        <f t="shared" si="0"/>
        <v>0</v>
      </c>
      <c r="P15" s="595">
        <f t="shared" si="1"/>
        <v>0</v>
      </c>
      <c r="Q15" s="584"/>
      <c r="R15" s="584"/>
      <c r="S15" s="584"/>
      <c r="T15" s="584"/>
      <c r="U15" s="596"/>
    </row>
    <row r="16" spans="1:27" ht="15.75" x14ac:dyDescent="0.25">
      <c r="A16" s="707"/>
      <c r="B16" s="707"/>
      <c r="C16" s="576"/>
      <c r="D16" s="576"/>
      <c r="E16" s="576"/>
      <c r="F16" s="584"/>
      <c r="G16" s="584"/>
      <c r="H16" s="592"/>
      <c r="I16" s="584"/>
      <c r="J16" s="592"/>
      <c r="K16" s="584"/>
      <c r="L16" s="592"/>
      <c r="M16" s="584"/>
      <c r="N16" s="592"/>
      <c r="O16" s="594">
        <f t="shared" si="0"/>
        <v>0</v>
      </c>
      <c r="P16" s="595">
        <f t="shared" si="1"/>
        <v>0</v>
      </c>
      <c r="Q16" s="584"/>
      <c r="R16" s="584"/>
      <c r="S16" s="584"/>
      <c r="T16" s="584"/>
      <c r="U16" s="596"/>
    </row>
    <row r="17" spans="1:21" ht="15.75" x14ac:dyDescent="0.25">
      <c r="A17" s="707"/>
      <c r="B17" s="707"/>
      <c r="C17" s="576"/>
      <c r="D17" s="576"/>
      <c r="E17" s="576"/>
      <c r="F17" s="584"/>
      <c r="G17" s="584"/>
      <c r="H17" s="592"/>
      <c r="I17" s="584"/>
      <c r="J17" s="592"/>
      <c r="K17" s="584"/>
      <c r="L17" s="592"/>
      <c r="M17" s="584"/>
      <c r="N17" s="592"/>
      <c r="O17" s="594">
        <f t="shared" si="0"/>
        <v>0</v>
      </c>
      <c r="P17" s="595">
        <f t="shared" si="1"/>
        <v>0</v>
      </c>
      <c r="Q17" s="584"/>
      <c r="R17" s="584"/>
      <c r="S17" s="584"/>
      <c r="T17" s="584"/>
      <c r="U17" s="596"/>
    </row>
    <row r="18" spans="1:21" ht="15.75" x14ac:dyDescent="0.25">
      <c r="A18" s="707"/>
      <c r="B18" s="707"/>
      <c r="C18" s="576"/>
      <c r="D18" s="576"/>
      <c r="E18" s="576"/>
      <c r="F18" s="584"/>
      <c r="G18" s="584"/>
      <c r="H18" s="592"/>
      <c r="I18" s="584"/>
      <c r="J18" s="592"/>
      <c r="K18" s="584"/>
      <c r="L18" s="592"/>
      <c r="M18" s="584"/>
      <c r="N18" s="592"/>
      <c r="O18" s="594">
        <f t="shared" si="0"/>
        <v>0</v>
      </c>
      <c r="P18" s="595">
        <f t="shared" si="1"/>
        <v>0</v>
      </c>
      <c r="Q18" s="584"/>
      <c r="R18" s="584"/>
      <c r="S18" s="584"/>
      <c r="T18" s="584"/>
      <c r="U18" s="596"/>
    </row>
    <row r="19" spans="1:21" ht="48.75" customHeight="1" x14ac:dyDescent="0.25">
      <c r="A19" s="707"/>
      <c r="B19" s="713"/>
      <c r="C19" s="576"/>
      <c r="D19" s="576"/>
      <c r="E19" s="576"/>
      <c r="F19" s="576"/>
      <c r="G19" s="576"/>
      <c r="H19" s="580"/>
      <c r="I19" s="576"/>
      <c r="J19" s="580"/>
      <c r="K19" s="576"/>
      <c r="L19" s="580"/>
      <c r="M19" s="576"/>
      <c r="N19" s="580"/>
      <c r="O19" s="594">
        <f t="shared" si="0"/>
        <v>0</v>
      </c>
      <c r="P19" s="595">
        <f t="shared" si="1"/>
        <v>0</v>
      </c>
      <c r="Q19" s="576"/>
      <c r="R19" s="576"/>
      <c r="S19" s="576"/>
      <c r="T19" s="576"/>
      <c r="U19" s="599"/>
    </row>
    <row r="20" spans="1:21" ht="331.5" customHeight="1" x14ac:dyDescent="0.25">
      <c r="A20" s="707"/>
      <c r="B20" s="706" t="s">
        <v>2068</v>
      </c>
      <c r="C20" s="576" t="s">
        <v>1638</v>
      </c>
      <c r="D20" s="576" t="s">
        <v>2080</v>
      </c>
      <c r="E20" s="576" t="s">
        <v>2564</v>
      </c>
      <c r="F20" s="584" t="s">
        <v>1684</v>
      </c>
      <c r="G20" s="578">
        <v>0.5</v>
      </c>
      <c r="H20" s="600">
        <v>540000</v>
      </c>
      <c r="I20" s="578">
        <v>0.5</v>
      </c>
      <c r="J20" s="600">
        <v>540000</v>
      </c>
      <c r="K20" s="578"/>
      <c r="L20" s="580"/>
      <c r="M20" s="576"/>
      <c r="N20" s="580"/>
      <c r="O20" s="594">
        <f t="shared" si="0"/>
        <v>1</v>
      </c>
      <c r="P20" s="595">
        <f>'6. Becas'!D10</f>
        <v>1080000</v>
      </c>
      <c r="Q20" s="576" t="s">
        <v>2465</v>
      </c>
      <c r="R20" s="576" t="s">
        <v>1667</v>
      </c>
      <c r="S20" s="576" t="s">
        <v>1668</v>
      </c>
      <c r="T20" s="576" t="s">
        <v>1666</v>
      </c>
      <c r="U20" s="576" t="s">
        <v>1665</v>
      </c>
    </row>
    <row r="21" spans="1:21" ht="204.75" x14ac:dyDescent="0.25">
      <c r="A21" s="707"/>
      <c r="B21" s="707"/>
      <c r="C21" s="576" t="s">
        <v>1644</v>
      </c>
      <c r="D21" s="576" t="s">
        <v>1643</v>
      </c>
      <c r="E21" s="576" t="s">
        <v>2566</v>
      </c>
      <c r="F21" s="584" t="s">
        <v>1685</v>
      </c>
      <c r="G21" s="578"/>
      <c r="H21" s="601"/>
      <c r="I21" s="578">
        <v>0.33</v>
      </c>
      <c r="J21" s="600"/>
      <c r="K21" s="578">
        <v>0.33</v>
      </c>
      <c r="L21" s="579"/>
      <c r="M21" s="603">
        <v>0.34</v>
      </c>
      <c r="N21" s="579"/>
      <c r="O21" s="594">
        <f t="shared" si="0"/>
        <v>1</v>
      </c>
      <c r="P21" s="602">
        <f t="shared" si="1"/>
        <v>0</v>
      </c>
      <c r="Q21" s="576" t="s">
        <v>2464</v>
      </c>
      <c r="R21" s="576" t="s">
        <v>1670</v>
      </c>
      <c r="S21" s="576" t="s">
        <v>1669</v>
      </c>
      <c r="T21" s="576" t="s">
        <v>1671</v>
      </c>
      <c r="U21" s="576" t="s">
        <v>2081</v>
      </c>
    </row>
    <row r="22" spans="1:21" ht="312.75" customHeight="1" x14ac:dyDescent="0.25">
      <c r="A22" s="707"/>
      <c r="B22" s="709" t="s">
        <v>2069</v>
      </c>
      <c r="C22" s="576" t="s">
        <v>1636</v>
      </c>
      <c r="D22" s="576" t="s">
        <v>1637</v>
      </c>
      <c r="E22" s="576" t="s">
        <v>2567</v>
      </c>
      <c r="F22" s="584" t="s">
        <v>1686</v>
      </c>
      <c r="G22" s="578"/>
      <c r="H22" s="601"/>
      <c r="I22" s="603">
        <v>0.33329999999999999</v>
      </c>
      <c r="J22" s="600"/>
      <c r="K22" s="603">
        <v>0.33329999999999999</v>
      </c>
      <c r="L22" s="579"/>
      <c r="M22" s="603">
        <v>0.33329999999999999</v>
      </c>
      <c r="N22" s="579"/>
      <c r="O22" s="594">
        <f t="shared" si="0"/>
        <v>0.99990000000000001</v>
      </c>
      <c r="P22" s="602">
        <f t="shared" si="1"/>
        <v>0</v>
      </c>
      <c r="Q22" s="576" t="s">
        <v>2463</v>
      </c>
      <c r="R22" s="576" t="s">
        <v>1670</v>
      </c>
      <c r="S22" s="584" t="s">
        <v>1679</v>
      </c>
      <c r="T22" s="576" t="s">
        <v>1680</v>
      </c>
      <c r="U22" s="576" t="s">
        <v>1681</v>
      </c>
    </row>
    <row r="23" spans="1:21" ht="247.5" customHeight="1" x14ac:dyDescent="0.25">
      <c r="A23" s="707"/>
      <c r="B23" s="709"/>
      <c r="C23" s="576"/>
      <c r="D23" s="576" t="s">
        <v>1640</v>
      </c>
      <c r="E23" s="576" t="s">
        <v>2568</v>
      </c>
      <c r="F23" s="584" t="s">
        <v>2375</v>
      </c>
      <c r="G23" s="578"/>
      <c r="H23" s="601"/>
      <c r="I23" s="578">
        <v>0.33</v>
      </c>
      <c r="J23" s="600"/>
      <c r="K23" s="578">
        <v>0.33</v>
      </c>
      <c r="L23" s="579"/>
      <c r="M23" s="603">
        <v>0.33</v>
      </c>
      <c r="N23" s="579"/>
      <c r="O23" s="581">
        <f t="shared" si="0"/>
        <v>0.99</v>
      </c>
      <c r="P23" s="602">
        <f t="shared" si="1"/>
        <v>0</v>
      </c>
      <c r="Q23" s="576" t="s">
        <v>2462</v>
      </c>
      <c r="R23" s="576" t="s">
        <v>1670</v>
      </c>
      <c r="S23" s="576" t="s">
        <v>1676</v>
      </c>
      <c r="T23" s="576" t="s">
        <v>1678</v>
      </c>
      <c r="U23" s="576" t="s">
        <v>1677</v>
      </c>
    </row>
    <row r="24" spans="1:21" ht="219.75" customHeight="1" x14ac:dyDescent="0.25">
      <c r="A24" s="707"/>
      <c r="B24" s="706"/>
      <c r="C24" s="604" t="s">
        <v>1673</v>
      </c>
      <c r="D24" s="604" t="s">
        <v>1639</v>
      </c>
      <c r="E24" s="604" t="s">
        <v>2569</v>
      </c>
      <c r="F24" s="605" t="s">
        <v>1687</v>
      </c>
      <c r="G24" s="606"/>
      <c r="H24" s="607"/>
      <c r="I24" s="606"/>
      <c r="J24" s="608"/>
      <c r="K24" s="606"/>
      <c r="L24" s="609"/>
      <c r="M24" s="604"/>
      <c r="N24" s="609"/>
      <c r="O24" s="610">
        <f t="shared" si="0"/>
        <v>0</v>
      </c>
      <c r="P24" s="611">
        <f t="shared" si="1"/>
        <v>0</v>
      </c>
      <c r="Q24" s="604" t="s">
        <v>2461</v>
      </c>
      <c r="R24" s="604" t="s">
        <v>1670</v>
      </c>
      <c r="S24" s="604" t="s">
        <v>1675</v>
      </c>
      <c r="T24" s="604" t="s">
        <v>1674</v>
      </c>
      <c r="U24" s="604" t="s">
        <v>1672</v>
      </c>
    </row>
    <row r="25" spans="1:21" s="432" customFormat="1" ht="219.75" customHeight="1" x14ac:dyDescent="0.25">
      <c r="A25" s="612"/>
      <c r="B25" s="612"/>
      <c r="C25" s="576" t="s">
        <v>2331</v>
      </c>
      <c r="D25" s="576" t="s">
        <v>2332</v>
      </c>
      <c r="E25" s="576" t="s">
        <v>2570</v>
      </c>
      <c r="F25" s="584" t="s">
        <v>2334</v>
      </c>
      <c r="G25" s="578"/>
      <c r="H25" s="600"/>
      <c r="I25" s="578"/>
      <c r="J25" s="600"/>
      <c r="K25" s="578"/>
      <c r="L25" s="580"/>
      <c r="M25" s="576"/>
      <c r="N25" s="580"/>
      <c r="O25" s="581"/>
      <c r="P25" s="602"/>
      <c r="Q25" s="576" t="s">
        <v>2460</v>
      </c>
      <c r="R25" s="576" t="s">
        <v>2337</v>
      </c>
      <c r="S25" s="576" t="s">
        <v>2333</v>
      </c>
      <c r="T25" s="576" t="s">
        <v>2335</v>
      </c>
      <c r="U25" s="576" t="s">
        <v>2336</v>
      </c>
    </row>
    <row r="26" spans="1:21" ht="15.75" x14ac:dyDescent="0.25">
      <c r="A26" s="710" t="s">
        <v>478</v>
      </c>
      <c r="B26" s="711"/>
      <c r="C26" s="711"/>
      <c r="D26" s="711"/>
      <c r="E26" s="711"/>
      <c r="F26" s="711"/>
      <c r="G26" s="711"/>
      <c r="H26" s="711"/>
      <c r="I26" s="711"/>
      <c r="J26" s="711"/>
      <c r="K26" s="711"/>
      <c r="L26" s="711"/>
      <c r="M26" s="711"/>
      <c r="N26" s="711"/>
      <c r="O26" s="711"/>
      <c r="P26" s="711"/>
      <c r="Q26" s="711"/>
      <c r="R26" s="711"/>
      <c r="S26" s="711"/>
      <c r="T26" s="711"/>
      <c r="U26" s="712"/>
    </row>
    <row r="27" spans="1:21" ht="409.6" customHeight="1" x14ac:dyDescent="0.25">
      <c r="A27" s="613" t="s">
        <v>1383</v>
      </c>
      <c r="B27" s="612" t="s">
        <v>2070</v>
      </c>
      <c r="C27" s="584" t="s">
        <v>1648</v>
      </c>
      <c r="D27" s="584" t="s">
        <v>1647</v>
      </c>
      <c r="E27" s="584" t="s">
        <v>2571</v>
      </c>
      <c r="F27" s="584" t="s">
        <v>1688</v>
      </c>
      <c r="G27" s="576"/>
      <c r="H27" s="580"/>
      <c r="I27" s="578">
        <v>1</v>
      </c>
      <c r="J27" s="579">
        <v>12000</v>
      </c>
      <c r="K27" s="576"/>
      <c r="L27" s="580"/>
      <c r="M27" s="576"/>
      <c r="N27" s="580"/>
      <c r="O27" s="581">
        <f t="shared" ref="O27" si="2">G27+I27+K27+M27</f>
        <v>1</v>
      </c>
      <c r="P27" s="582">
        <f>'1. TALLERES SEMINARIOS'!D238</f>
        <v>12000</v>
      </c>
      <c r="Q27" s="576" t="s">
        <v>2459</v>
      </c>
      <c r="R27" s="576" t="s">
        <v>1776</v>
      </c>
      <c r="S27" s="576" t="s">
        <v>1650</v>
      </c>
      <c r="T27" s="576" t="s">
        <v>1658</v>
      </c>
      <c r="U27" s="576" t="s">
        <v>1683</v>
      </c>
    </row>
    <row r="28" spans="1:21" ht="354" customHeight="1" x14ac:dyDescent="0.25">
      <c r="A28" s="469" t="s">
        <v>1385</v>
      </c>
      <c r="B28" s="469" t="s">
        <v>2071</v>
      </c>
      <c r="C28" s="321" t="s">
        <v>2062</v>
      </c>
      <c r="D28" s="321" t="s">
        <v>2063</v>
      </c>
      <c r="E28" s="321" t="s">
        <v>2572</v>
      </c>
      <c r="F28" s="321" t="s">
        <v>2457</v>
      </c>
      <c r="G28" s="347"/>
      <c r="H28" s="348"/>
      <c r="I28" s="347"/>
      <c r="J28" s="348"/>
      <c r="K28" s="347">
        <v>1</v>
      </c>
      <c r="L28" s="537"/>
      <c r="M28" s="347"/>
      <c r="N28" s="348"/>
      <c r="O28" s="382">
        <f>G28+I28+K28+M28</f>
        <v>1</v>
      </c>
      <c r="P28" s="383">
        <f>H28+J28+L28+N28</f>
        <v>0</v>
      </c>
      <c r="Q28" s="321" t="s">
        <v>2458</v>
      </c>
      <c r="R28" s="321" t="s">
        <v>1904</v>
      </c>
      <c r="S28" s="321" t="s">
        <v>1903</v>
      </c>
      <c r="T28" s="321" t="s">
        <v>2061</v>
      </c>
      <c r="U28" s="321" t="s">
        <v>2064</v>
      </c>
    </row>
    <row r="29" spans="1:21" ht="15.75" x14ac:dyDescent="0.25">
      <c r="A29" s="288"/>
      <c r="B29" s="289"/>
      <c r="C29" s="289"/>
      <c r="D29" s="288" t="s">
        <v>1382</v>
      </c>
      <c r="E29" s="289"/>
      <c r="F29" s="290"/>
      <c r="G29" s="272">
        <f t="shared" ref="G29:O29" si="3">SUM(G10:G28)</f>
        <v>2.5</v>
      </c>
      <c r="H29" s="273">
        <f t="shared" si="3"/>
        <v>540000</v>
      </c>
      <c r="I29" s="272">
        <f t="shared" si="3"/>
        <v>4.6933000000000007</v>
      </c>
      <c r="J29" s="273">
        <f t="shared" si="3"/>
        <v>552000</v>
      </c>
      <c r="K29" s="272">
        <f t="shared" si="3"/>
        <v>2.3933</v>
      </c>
      <c r="L29" s="273">
        <f t="shared" si="3"/>
        <v>0</v>
      </c>
      <c r="M29" s="272">
        <f t="shared" si="3"/>
        <v>1.4033</v>
      </c>
      <c r="N29" s="273">
        <f t="shared" si="3"/>
        <v>0</v>
      </c>
      <c r="O29" s="273">
        <f t="shared" si="3"/>
        <v>10.9899</v>
      </c>
      <c r="P29" s="273">
        <f>SUM(P10:P28)</f>
        <v>1092000</v>
      </c>
      <c r="Q29" s="265"/>
      <c r="R29" s="265"/>
      <c r="S29" s="265"/>
      <c r="T29" s="265"/>
      <c r="U29" s="265"/>
    </row>
    <row r="31" spans="1:21" x14ac:dyDescent="0.25">
      <c r="H31"/>
      <c r="J31"/>
      <c r="L31"/>
      <c r="N31"/>
      <c r="P31" s="376"/>
    </row>
    <row r="32" spans="1:21" x14ac:dyDescent="0.25">
      <c r="H32"/>
      <c r="J32"/>
      <c r="L32"/>
      <c r="N32"/>
      <c r="P32" s="376"/>
    </row>
    <row r="33" spans="8:16" x14ac:dyDescent="0.25">
      <c r="H33"/>
      <c r="J33"/>
      <c r="L33"/>
      <c r="N33"/>
      <c r="P33" s="376"/>
    </row>
    <row r="34" spans="8:16" x14ac:dyDescent="0.25">
      <c r="H34"/>
      <c r="J34"/>
      <c r="L34"/>
      <c r="N34"/>
      <c r="P34" s="376"/>
    </row>
    <row r="35" spans="8:16" x14ac:dyDescent="0.25">
      <c r="H35"/>
      <c r="J35"/>
      <c r="L35"/>
      <c r="N35"/>
      <c r="P35" s="376"/>
    </row>
    <row r="36" spans="8:16" x14ac:dyDescent="0.25">
      <c r="H36"/>
      <c r="J36"/>
      <c r="L36"/>
      <c r="N36"/>
      <c r="P36" s="376"/>
    </row>
    <row r="37" spans="8:16" x14ac:dyDescent="0.25">
      <c r="H37"/>
      <c r="J37"/>
      <c r="L37"/>
      <c r="N37"/>
      <c r="P37" s="376"/>
    </row>
    <row r="38" spans="8:16" x14ac:dyDescent="0.25">
      <c r="H38"/>
      <c r="J38"/>
      <c r="L38"/>
      <c r="N38"/>
      <c r="P38" s="376"/>
    </row>
    <row r="39" spans="8:16" x14ac:dyDescent="0.25">
      <c r="H39"/>
      <c r="J39"/>
      <c r="L39"/>
      <c r="N39"/>
      <c r="P39" s="376"/>
    </row>
    <row r="40" spans="8:16" x14ac:dyDescent="0.25">
      <c r="H40"/>
      <c r="J40"/>
      <c r="L40"/>
      <c r="N40"/>
      <c r="P40" s="376"/>
    </row>
    <row r="41" spans="8:16" x14ac:dyDescent="0.25">
      <c r="H41"/>
      <c r="J41"/>
      <c r="L41"/>
      <c r="N41"/>
      <c r="P41" s="376"/>
    </row>
    <row r="42" spans="8:16" x14ac:dyDescent="0.25">
      <c r="H42"/>
      <c r="J42"/>
      <c r="L42"/>
      <c r="N42"/>
      <c r="P42" s="376"/>
    </row>
    <row r="43" spans="8:16" x14ac:dyDescent="0.25">
      <c r="H43"/>
      <c r="J43"/>
      <c r="L43"/>
      <c r="N43"/>
      <c r="P43" s="376"/>
    </row>
    <row r="44" spans="8:16" x14ac:dyDescent="0.25">
      <c r="H44"/>
      <c r="J44"/>
      <c r="L44"/>
      <c r="N44"/>
      <c r="P44" s="376"/>
    </row>
    <row r="45" spans="8:16" x14ac:dyDescent="0.25">
      <c r="H45"/>
      <c r="J45"/>
      <c r="L45"/>
      <c r="N45"/>
      <c r="P45" s="376"/>
    </row>
    <row r="46" spans="8:16" x14ac:dyDescent="0.25">
      <c r="H46"/>
      <c r="J46"/>
      <c r="L46"/>
      <c r="N46"/>
      <c r="P46" s="376"/>
    </row>
    <row r="47" spans="8:16" x14ac:dyDescent="0.25">
      <c r="H47"/>
      <c r="J47"/>
      <c r="L47"/>
      <c r="N47"/>
      <c r="P47" s="376"/>
    </row>
    <row r="48" spans="8:16" x14ac:dyDescent="0.25">
      <c r="H48"/>
      <c r="J48"/>
      <c r="L48"/>
      <c r="N48"/>
      <c r="P48" s="376"/>
    </row>
  </sheetData>
  <mergeCells count="23">
    <mergeCell ref="B10:B14"/>
    <mergeCell ref="B20:B21"/>
    <mergeCell ref="E6:E8"/>
    <mergeCell ref="A6:A8"/>
    <mergeCell ref="B6:B8"/>
    <mergeCell ref="C6:C8"/>
    <mergeCell ref="D6:D8"/>
    <mergeCell ref="B22:B24"/>
    <mergeCell ref="A26:U26"/>
    <mergeCell ref="B15:B19"/>
    <mergeCell ref="A10:A24"/>
    <mergeCell ref="U6:U8"/>
    <mergeCell ref="G7:H7"/>
    <mergeCell ref="I7:J7"/>
    <mergeCell ref="Q6:Q8"/>
    <mergeCell ref="O6:P7"/>
    <mergeCell ref="R6:R8"/>
    <mergeCell ref="S6:S8"/>
    <mergeCell ref="T6:T8"/>
    <mergeCell ref="K7:L7"/>
    <mergeCell ref="M7:N7"/>
    <mergeCell ref="F6:F8"/>
    <mergeCell ref="G6:N6"/>
  </mergeCells>
  <conditionalFormatting sqref="E11">
    <cfRule type="duplicateValues" dxfId="17"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248"/>
  <sheetViews>
    <sheetView zoomScale="59" zoomScaleNormal="59" workbookViewId="0">
      <pane ySplit="6" topLeftCell="A19" activePane="bottomLeft" state="frozen"/>
      <selection activeCell="P6" sqref="P6"/>
      <selection pane="bottomLeft" activeCell="C26" sqref="C26"/>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3.140625" style="234" bestFit="1" customWidth="1"/>
    <col min="9" max="9" width="15.28515625" customWidth="1"/>
    <col min="10" max="10" width="13.140625" style="234" bestFit="1" customWidth="1"/>
    <col min="11" max="11" width="15.28515625" customWidth="1"/>
    <col min="12" max="12" width="13.140625" style="234" bestFit="1" customWidth="1"/>
    <col min="13" max="13" width="15.28515625" customWidth="1"/>
    <col min="14" max="14" width="13.140625" style="234" bestFit="1" customWidth="1"/>
    <col min="15" max="15" width="15.28515625" customWidth="1"/>
    <col min="16" max="16" width="15.7109375" style="234" customWidth="1"/>
    <col min="17" max="20" width="14.28515625" customWidth="1"/>
    <col min="21" max="21" width="17" customWidth="1"/>
  </cols>
  <sheetData>
    <row r="1" spans="1:21" s="281" customFormat="1" ht="18" customHeight="1" x14ac:dyDescent="0.2">
      <c r="B1" s="280"/>
      <c r="C1" s="280"/>
      <c r="D1" s="280"/>
      <c r="E1" s="280"/>
      <c r="F1" s="280"/>
      <c r="G1" s="280" t="s">
        <v>115</v>
      </c>
      <c r="I1" s="280"/>
      <c r="J1" s="280"/>
      <c r="K1" s="280"/>
      <c r="L1" s="280"/>
      <c r="M1" s="280"/>
      <c r="N1" s="280"/>
      <c r="O1" s="280"/>
      <c r="P1" s="280"/>
      <c r="Q1" s="280"/>
      <c r="R1" s="280"/>
      <c r="S1" s="280"/>
      <c r="T1" s="280"/>
      <c r="U1" s="280"/>
    </row>
    <row r="2" spans="1:21" s="281" customFormat="1" ht="18" customHeight="1" x14ac:dyDescent="0.25">
      <c r="A2" s="315" t="s">
        <v>1350</v>
      </c>
      <c r="B2" s="280"/>
      <c r="C2" s="280"/>
      <c r="D2" s="280"/>
      <c r="E2" s="280"/>
      <c r="F2" s="280"/>
      <c r="G2" s="280"/>
      <c r="I2" s="280"/>
      <c r="J2" s="280"/>
      <c r="K2" s="280"/>
      <c r="L2" s="280"/>
      <c r="M2" s="280"/>
      <c r="N2" s="280"/>
      <c r="O2" s="280"/>
      <c r="P2" s="280"/>
      <c r="Q2" s="280"/>
      <c r="R2" s="280"/>
      <c r="S2" s="280"/>
      <c r="T2" s="280"/>
      <c r="U2" s="280"/>
    </row>
    <row r="3" spans="1:21" s="281" customFormat="1" ht="18.75" x14ac:dyDescent="0.2">
      <c r="A3" s="345" t="s">
        <v>1386</v>
      </c>
      <c r="B3" s="280"/>
      <c r="C3" s="280"/>
      <c r="D3" s="280"/>
      <c r="E3" s="280"/>
      <c r="F3" s="280"/>
      <c r="G3" s="280"/>
      <c r="I3" s="280"/>
      <c r="J3" s="280"/>
      <c r="K3" s="280"/>
      <c r="L3" s="280"/>
      <c r="M3" s="280"/>
      <c r="N3" s="280"/>
      <c r="O3" s="280"/>
      <c r="P3" s="280"/>
      <c r="Q3" s="280"/>
      <c r="R3" s="280"/>
      <c r="S3" s="280"/>
      <c r="T3" s="280"/>
      <c r="U3" s="280"/>
    </row>
    <row r="4" spans="1:21" s="66" customFormat="1" ht="15.75" customHeight="1" x14ac:dyDescent="0.25">
      <c r="A4" s="676" t="s">
        <v>97</v>
      </c>
      <c r="B4" s="678" t="s">
        <v>111</v>
      </c>
      <c r="C4" s="683" t="s">
        <v>86</v>
      </c>
      <c r="D4" s="683" t="s">
        <v>87</v>
      </c>
      <c r="E4" s="683" t="s">
        <v>392</v>
      </c>
      <c r="F4" s="683" t="s">
        <v>88</v>
      </c>
      <c r="G4" s="686" t="s">
        <v>100</v>
      </c>
      <c r="H4" s="688"/>
      <c r="I4" s="688"/>
      <c r="J4" s="688"/>
      <c r="K4" s="688"/>
      <c r="L4" s="688"/>
      <c r="M4" s="688"/>
      <c r="N4" s="687"/>
      <c r="O4" s="692" t="s">
        <v>101</v>
      </c>
      <c r="P4" s="693"/>
      <c r="Q4" s="678" t="s">
        <v>102</v>
      </c>
      <c r="R4" s="678" t="s">
        <v>103</v>
      </c>
      <c r="S4" s="678" t="s">
        <v>110</v>
      </c>
      <c r="T4" s="678" t="s">
        <v>109</v>
      </c>
      <c r="U4" s="689" t="s">
        <v>89</v>
      </c>
    </row>
    <row r="5" spans="1:21" s="66" customFormat="1" ht="15" customHeight="1" x14ac:dyDescent="0.25">
      <c r="A5" s="676"/>
      <c r="B5" s="676"/>
      <c r="C5" s="684"/>
      <c r="D5" s="684"/>
      <c r="E5" s="684"/>
      <c r="F5" s="684"/>
      <c r="G5" s="686" t="s">
        <v>104</v>
      </c>
      <c r="H5" s="687"/>
      <c r="I5" s="686" t="s">
        <v>105</v>
      </c>
      <c r="J5" s="687"/>
      <c r="K5" s="686" t="s">
        <v>106</v>
      </c>
      <c r="L5" s="687"/>
      <c r="M5" s="686" t="s">
        <v>107</v>
      </c>
      <c r="N5" s="687"/>
      <c r="O5" s="694"/>
      <c r="P5" s="695"/>
      <c r="Q5" s="676"/>
      <c r="R5" s="676"/>
      <c r="S5" s="676"/>
      <c r="T5" s="676"/>
      <c r="U5" s="690"/>
    </row>
    <row r="6" spans="1:21" s="67" customFormat="1" ht="25.5" x14ac:dyDescent="0.25">
      <c r="A6" s="677"/>
      <c r="B6" s="677"/>
      <c r="C6" s="685"/>
      <c r="D6" s="685"/>
      <c r="E6" s="685"/>
      <c r="F6" s="685"/>
      <c r="G6" s="408" t="s">
        <v>108</v>
      </c>
      <c r="H6" s="408" t="s">
        <v>12</v>
      </c>
      <c r="I6" s="408" t="s">
        <v>108</v>
      </c>
      <c r="J6" s="408" t="s">
        <v>12</v>
      </c>
      <c r="K6" s="408" t="s">
        <v>108</v>
      </c>
      <c r="L6" s="408" t="s">
        <v>12</v>
      </c>
      <c r="M6" s="408" t="s">
        <v>108</v>
      </c>
      <c r="N6" s="408" t="s">
        <v>12</v>
      </c>
      <c r="O6" s="408" t="s">
        <v>108</v>
      </c>
      <c r="P6" s="408" t="s">
        <v>12</v>
      </c>
      <c r="Q6" s="677"/>
      <c r="R6" s="677"/>
      <c r="S6" s="677"/>
      <c r="T6" s="677"/>
      <c r="U6" s="691"/>
    </row>
    <row r="7" spans="1:21" s="67" customFormat="1" ht="15.75" x14ac:dyDescent="0.25">
      <c r="A7" s="409"/>
      <c r="B7" s="410"/>
      <c r="C7" s="411"/>
      <c r="D7" s="411"/>
      <c r="E7" s="412"/>
      <c r="F7" s="411"/>
      <c r="G7" s="413"/>
      <c r="H7" s="413"/>
      <c r="I7" s="413"/>
      <c r="J7" s="413"/>
      <c r="K7" s="413"/>
      <c r="L7" s="413"/>
      <c r="M7" s="413"/>
      <c r="N7" s="413"/>
      <c r="O7" s="413"/>
      <c r="P7" s="413"/>
      <c r="Q7" s="414"/>
      <c r="R7" s="414"/>
      <c r="S7" s="414"/>
      <c r="T7" s="414"/>
      <c r="U7" s="415"/>
    </row>
    <row r="8" spans="1:21" ht="390.75" customHeight="1" x14ac:dyDescent="0.25">
      <c r="A8" s="714" t="s">
        <v>1387</v>
      </c>
      <c r="B8" s="715" t="s">
        <v>112</v>
      </c>
      <c r="C8" s="599" t="s">
        <v>2094</v>
      </c>
      <c r="D8" s="599" t="s">
        <v>1696</v>
      </c>
      <c r="E8" s="599" t="s">
        <v>2573</v>
      </c>
      <c r="F8" s="596" t="s">
        <v>2095</v>
      </c>
      <c r="G8" s="614"/>
      <c r="H8" s="615"/>
      <c r="I8" s="616">
        <v>1</v>
      </c>
      <c r="J8" s="617">
        <v>6000</v>
      </c>
      <c r="K8" s="614"/>
      <c r="L8" s="615"/>
      <c r="M8" s="614"/>
      <c r="N8" s="615"/>
      <c r="O8" s="618">
        <f>G8+I8+K8+M8</f>
        <v>1</v>
      </c>
      <c r="P8" s="619">
        <f>'1. TALLERES SEMINARIOS'!D257</f>
        <v>6000</v>
      </c>
      <c r="Q8" s="620" t="s">
        <v>2456</v>
      </c>
      <c r="R8" s="620" t="s">
        <v>1695</v>
      </c>
      <c r="S8" s="576" t="s">
        <v>1693</v>
      </c>
      <c r="T8" s="576" t="s">
        <v>1694</v>
      </c>
      <c r="U8" s="576" t="s">
        <v>1692</v>
      </c>
    </row>
    <row r="9" spans="1:21" s="432" customFormat="1" ht="223.5" customHeight="1" x14ac:dyDescent="0.25">
      <c r="A9" s="714"/>
      <c r="B9" s="715"/>
      <c r="C9" s="599" t="s">
        <v>2085</v>
      </c>
      <c r="D9" s="599" t="s">
        <v>2086</v>
      </c>
      <c r="E9" s="599" t="s">
        <v>2574</v>
      </c>
      <c r="F9" s="596" t="s">
        <v>2087</v>
      </c>
      <c r="G9" s="614"/>
      <c r="H9" s="615"/>
      <c r="I9" s="614"/>
      <c r="J9" s="617"/>
      <c r="K9" s="614"/>
      <c r="L9" s="617"/>
      <c r="M9" s="614"/>
      <c r="N9" s="617"/>
      <c r="O9" s="618"/>
      <c r="P9" s="619"/>
      <c r="Q9" s="620" t="s">
        <v>2455</v>
      </c>
      <c r="R9" s="620" t="s">
        <v>2082</v>
      </c>
      <c r="S9" s="576" t="s">
        <v>2083</v>
      </c>
      <c r="T9" s="576" t="s">
        <v>1539</v>
      </c>
      <c r="U9" s="576" t="s">
        <v>2084</v>
      </c>
    </row>
    <row r="10" spans="1:21" ht="185.25" customHeight="1" x14ac:dyDescent="0.25">
      <c r="A10" s="714"/>
      <c r="B10" s="715"/>
      <c r="C10" s="599" t="s">
        <v>2096</v>
      </c>
      <c r="D10" s="599" t="s">
        <v>1703</v>
      </c>
      <c r="E10" s="599" t="s">
        <v>2575</v>
      </c>
      <c r="F10" s="596" t="s">
        <v>2088</v>
      </c>
      <c r="G10" s="614"/>
      <c r="H10" s="615"/>
      <c r="I10" s="621">
        <v>0.33329999999999999</v>
      </c>
      <c r="J10" s="617"/>
      <c r="K10" s="621">
        <v>0.33329999999999999</v>
      </c>
      <c r="L10" s="617"/>
      <c r="M10" s="621">
        <v>0.33329999999999999</v>
      </c>
      <c r="N10" s="617"/>
      <c r="O10" s="618">
        <f t="shared" ref="O10:O25" si="0">G10+I10+K10+M10</f>
        <v>0.99990000000000001</v>
      </c>
      <c r="P10" s="619">
        <f t="shared" ref="P10:P25" si="1">H10+J10+L10+N10</f>
        <v>0</v>
      </c>
      <c r="Q10" s="620" t="s">
        <v>2454</v>
      </c>
      <c r="R10" s="620" t="s">
        <v>1705</v>
      </c>
      <c r="S10" s="576" t="s">
        <v>1706</v>
      </c>
      <c r="T10" s="576" t="s">
        <v>1707</v>
      </c>
      <c r="U10" s="576" t="s">
        <v>2097</v>
      </c>
    </row>
    <row r="11" spans="1:21" ht="276" customHeight="1" x14ac:dyDescent="0.25">
      <c r="A11" s="714"/>
      <c r="B11" s="715"/>
      <c r="C11" s="599" t="s">
        <v>2098</v>
      </c>
      <c r="D11" s="599" t="s">
        <v>1708</v>
      </c>
      <c r="E11" s="599" t="s">
        <v>2576</v>
      </c>
      <c r="F11" s="596" t="s">
        <v>2099</v>
      </c>
      <c r="G11" s="614"/>
      <c r="H11" s="615"/>
      <c r="I11" s="614"/>
      <c r="J11" s="615"/>
      <c r="K11" s="614"/>
      <c r="L11" s="615"/>
      <c r="M11" s="621">
        <v>1</v>
      </c>
      <c r="N11" s="617"/>
      <c r="O11" s="618">
        <f t="shared" si="0"/>
        <v>1</v>
      </c>
      <c r="P11" s="619">
        <f t="shared" si="1"/>
        <v>0</v>
      </c>
      <c r="Q11" s="620" t="s">
        <v>2453</v>
      </c>
      <c r="R11" s="620" t="s">
        <v>1705</v>
      </c>
      <c r="S11" s="576" t="s">
        <v>1709</v>
      </c>
      <c r="T11" s="576" t="s">
        <v>1707</v>
      </c>
      <c r="U11" s="576" t="s">
        <v>1704</v>
      </c>
    </row>
    <row r="12" spans="1:21" ht="210" x14ac:dyDescent="0.25">
      <c r="A12" s="714"/>
      <c r="B12" s="715"/>
      <c r="C12" s="599" t="s">
        <v>2101</v>
      </c>
      <c r="D12" s="599" t="s">
        <v>1714</v>
      </c>
      <c r="E12" s="599" t="s">
        <v>2577</v>
      </c>
      <c r="F12" s="596" t="s">
        <v>2100</v>
      </c>
      <c r="G12" s="614"/>
      <c r="H12" s="615"/>
      <c r="I12" s="614"/>
      <c r="J12" s="615"/>
      <c r="K12" s="614"/>
      <c r="L12" s="615"/>
      <c r="M12" s="616">
        <v>1</v>
      </c>
      <c r="N12" s="617">
        <v>8306</v>
      </c>
      <c r="O12" s="618">
        <f t="shared" si="0"/>
        <v>1</v>
      </c>
      <c r="P12" s="619">
        <f>'1. TALLERES SEMINARIOS'!D276</f>
        <v>8306.25</v>
      </c>
      <c r="Q12" s="620" t="s">
        <v>2452</v>
      </c>
      <c r="R12" s="620" t="s">
        <v>1711</v>
      </c>
      <c r="S12" s="576" t="s">
        <v>1712</v>
      </c>
      <c r="T12" s="576" t="s">
        <v>1713</v>
      </c>
      <c r="U12" s="576" t="s">
        <v>1710</v>
      </c>
    </row>
    <row r="13" spans="1:21" ht="231.75" customHeight="1" x14ac:dyDescent="0.25">
      <c r="A13" s="714"/>
      <c r="B13" s="715"/>
      <c r="C13" s="599" t="s">
        <v>1716</v>
      </c>
      <c r="D13" s="599" t="s">
        <v>1717</v>
      </c>
      <c r="E13" s="599" t="s">
        <v>2578</v>
      </c>
      <c r="F13" s="596" t="s">
        <v>2102</v>
      </c>
      <c r="G13" s="621">
        <v>1</v>
      </c>
      <c r="H13" s="617"/>
      <c r="I13" s="614"/>
      <c r="J13" s="621"/>
      <c r="K13" s="614"/>
      <c r="L13" s="615"/>
      <c r="M13" s="614"/>
      <c r="N13" s="615"/>
      <c r="O13" s="618">
        <f t="shared" si="0"/>
        <v>1</v>
      </c>
      <c r="P13" s="619">
        <f t="shared" si="1"/>
        <v>0</v>
      </c>
      <c r="Q13" s="620" t="s">
        <v>2451</v>
      </c>
      <c r="R13" s="620" t="s">
        <v>1715</v>
      </c>
      <c r="S13" s="576" t="s">
        <v>1718</v>
      </c>
      <c r="T13" s="576" t="s">
        <v>1719</v>
      </c>
      <c r="U13" s="576" t="s">
        <v>2103</v>
      </c>
    </row>
    <row r="14" spans="1:21" ht="279.75" customHeight="1" x14ac:dyDescent="0.25">
      <c r="A14" s="714"/>
      <c r="B14" s="715"/>
      <c r="C14" s="599" t="s">
        <v>2104</v>
      </c>
      <c r="D14" s="599" t="s">
        <v>1721</v>
      </c>
      <c r="E14" s="599" t="s">
        <v>2579</v>
      </c>
      <c r="F14" s="596" t="s">
        <v>2089</v>
      </c>
      <c r="G14" s="616">
        <v>0.25</v>
      </c>
      <c r="H14" s="617">
        <v>7500</v>
      </c>
      <c r="I14" s="616">
        <v>0.25</v>
      </c>
      <c r="J14" s="617"/>
      <c r="K14" s="616">
        <v>0.25</v>
      </c>
      <c r="L14" s="617"/>
      <c r="M14" s="616">
        <v>0.25</v>
      </c>
      <c r="N14" s="617"/>
      <c r="O14" s="618">
        <f t="shared" si="0"/>
        <v>1</v>
      </c>
      <c r="P14" s="619">
        <f>'1. TALLERES SEMINARIOS'!D295</f>
        <v>7500</v>
      </c>
      <c r="Q14" s="620" t="s">
        <v>2450</v>
      </c>
      <c r="R14" s="620" t="s">
        <v>1722</v>
      </c>
      <c r="S14" s="576" t="s">
        <v>1723</v>
      </c>
      <c r="T14" s="576" t="s">
        <v>1719</v>
      </c>
      <c r="U14" s="576" t="s">
        <v>1720</v>
      </c>
    </row>
    <row r="15" spans="1:21" s="432" customFormat="1" ht="409.6" customHeight="1" x14ac:dyDescent="0.25">
      <c r="A15" s="714"/>
      <c r="B15" s="470"/>
      <c r="C15" s="599" t="s">
        <v>2090</v>
      </c>
      <c r="D15" s="599" t="s">
        <v>2106</v>
      </c>
      <c r="E15" s="599" t="s">
        <v>2580</v>
      </c>
      <c r="F15" s="622" t="s">
        <v>2330</v>
      </c>
      <c r="G15" s="616">
        <v>0.25</v>
      </c>
      <c r="H15" s="617">
        <v>209693.3</v>
      </c>
      <c r="I15" s="616">
        <v>0.25</v>
      </c>
      <c r="J15" s="617">
        <v>209693.3</v>
      </c>
      <c r="K15" s="616">
        <v>0.25</v>
      </c>
      <c r="L15" s="617">
        <v>209694</v>
      </c>
      <c r="M15" s="616">
        <v>0.25</v>
      </c>
      <c r="N15" s="617">
        <v>209695</v>
      </c>
      <c r="O15" s="618">
        <f t="shared" si="0"/>
        <v>1</v>
      </c>
      <c r="P15" s="619">
        <f>'5. ACTIVIDADES ESPECIALES'!D54</f>
        <v>838775.60000000009</v>
      </c>
      <c r="Q15" s="620" t="s">
        <v>2449</v>
      </c>
      <c r="R15" s="620" t="s">
        <v>1724</v>
      </c>
      <c r="S15" s="576" t="s">
        <v>2105</v>
      </c>
      <c r="T15" s="576" t="s">
        <v>1719</v>
      </c>
      <c r="U15" s="576" t="s">
        <v>2093</v>
      </c>
    </row>
    <row r="16" spans="1:21" s="432" customFormat="1" ht="251.45" customHeight="1" x14ac:dyDescent="0.25">
      <c r="A16" s="714"/>
      <c r="B16" s="470"/>
      <c r="C16" s="321" t="s">
        <v>1729</v>
      </c>
      <c r="D16" s="321" t="s">
        <v>1730</v>
      </c>
      <c r="E16" s="321" t="s">
        <v>2582</v>
      </c>
      <c r="F16" s="73" t="s">
        <v>1725</v>
      </c>
      <c r="G16" s="566">
        <v>0.25</v>
      </c>
      <c r="H16" s="538"/>
      <c r="I16" s="566">
        <v>0.25</v>
      </c>
      <c r="J16" s="538"/>
      <c r="K16" s="566">
        <v>0.25</v>
      </c>
      <c r="L16" s="538"/>
      <c r="M16" s="566">
        <v>0.25</v>
      </c>
      <c r="N16" s="538"/>
      <c r="O16" s="378">
        <f t="shared" si="0"/>
        <v>1</v>
      </c>
      <c r="P16" s="379"/>
      <c r="Q16" s="341" t="s">
        <v>2448</v>
      </c>
      <c r="R16" s="341" t="s">
        <v>1728</v>
      </c>
      <c r="S16" s="250" t="s">
        <v>1727</v>
      </c>
      <c r="T16" s="250" t="s">
        <v>1719</v>
      </c>
      <c r="U16" s="250" t="s">
        <v>1726</v>
      </c>
    </row>
    <row r="17" spans="1:21" ht="255" x14ac:dyDescent="0.25">
      <c r="A17" s="714"/>
      <c r="B17" s="714" t="s">
        <v>113</v>
      </c>
      <c r="C17" s="321" t="s">
        <v>1698</v>
      </c>
      <c r="D17" s="321" t="s">
        <v>1697</v>
      </c>
      <c r="E17" s="321" t="s">
        <v>2583</v>
      </c>
      <c r="F17" s="73" t="s">
        <v>2091</v>
      </c>
      <c r="G17" s="344"/>
      <c r="H17" s="346"/>
      <c r="I17" s="344"/>
      <c r="J17" s="346"/>
      <c r="K17" s="344"/>
      <c r="L17" s="346"/>
      <c r="M17" s="349">
        <v>1</v>
      </c>
      <c r="N17" s="538">
        <v>15600</v>
      </c>
      <c r="O17" s="378">
        <f t="shared" si="0"/>
        <v>1</v>
      </c>
      <c r="P17" s="379">
        <f>'5. ACTIVIDADES ESPECIALES'!D98</f>
        <v>15600</v>
      </c>
      <c r="Q17" s="341" t="s">
        <v>2447</v>
      </c>
      <c r="R17" s="341" t="s">
        <v>1699</v>
      </c>
      <c r="S17" s="250" t="s">
        <v>1697</v>
      </c>
      <c r="T17" s="250" t="s">
        <v>1700</v>
      </c>
      <c r="U17" s="250" t="s">
        <v>2092</v>
      </c>
    </row>
    <row r="18" spans="1:21" ht="159.75" customHeight="1" x14ac:dyDescent="0.25">
      <c r="A18" s="714"/>
      <c r="B18" s="714"/>
      <c r="C18" s="321" t="s">
        <v>2107</v>
      </c>
      <c r="D18" s="321" t="s">
        <v>2108</v>
      </c>
      <c r="E18" s="321" t="s">
        <v>2586</v>
      </c>
      <c r="F18" s="73" t="s">
        <v>2445</v>
      </c>
      <c r="G18" s="344"/>
      <c r="H18" s="346"/>
      <c r="I18" s="344"/>
      <c r="J18" s="346"/>
      <c r="K18" s="344"/>
      <c r="L18" s="346"/>
      <c r="M18" s="349">
        <v>1</v>
      </c>
      <c r="N18" s="538">
        <v>1400</v>
      </c>
      <c r="O18" s="378">
        <f t="shared" si="0"/>
        <v>1</v>
      </c>
      <c r="P18" s="379">
        <f>'1. TALLERES SEMINARIOS'!D314</f>
        <v>1400</v>
      </c>
      <c r="Q18" s="341" t="s">
        <v>2446</v>
      </c>
      <c r="R18" s="341" t="s">
        <v>1786</v>
      </c>
      <c r="S18" s="250" t="s">
        <v>1787</v>
      </c>
      <c r="T18" s="250" t="s">
        <v>1700</v>
      </c>
      <c r="U18" s="250" t="s">
        <v>1702</v>
      </c>
    </row>
    <row r="19" spans="1:21" ht="15.75" x14ac:dyDescent="0.25">
      <c r="A19" s="714"/>
      <c r="B19" s="714" t="s">
        <v>1388</v>
      </c>
      <c r="C19" s="321"/>
      <c r="D19" s="321"/>
      <c r="E19" s="321"/>
      <c r="F19" s="73"/>
      <c r="G19" s="344"/>
      <c r="H19" s="346"/>
      <c r="I19" s="344"/>
      <c r="J19" s="346"/>
      <c r="K19" s="344"/>
      <c r="L19" s="346"/>
      <c r="M19" s="344"/>
      <c r="N19" s="346"/>
      <c r="O19" s="378">
        <f t="shared" si="0"/>
        <v>0</v>
      </c>
      <c r="P19" s="379">
        <f t="shared" si="1"/>
        <v>0</v>
      </c>
      <c r="Q19" s="341"/>
      <c r="R19" s="341"/>
      <c r="S19" s="250"/>
      <c r="T19" s="250"/>
      <c r="U19" s="250"/>
    </row>
    <row r="20" spans="1:21" ht="15.75" x14ac:dyDescent="0.25">
      <c r="A20" s="714"/>
      <c r="B20" s="714"/>
      <c r="C20" s="321"/>
      <c r="D20" s="321"/>
      <c r="E20" s="321"/>
      <c r="F20" s="73"/>
      <c r="G20" s="344"/>
      <c r="H20" s="346"/>
      <c r="I20" s="344"/>
      <c r="J20" s="346"/>
      <c r="K20" s="344"/>
      <c r="L20" s="346"/>
      <c r="M20" s="344"/>
      <c r="N20" s="346"/>
      <c r="O20" s="378">
        <f t="shared" si="0"/>
        <v>0</v>
      </c>
      <c r="P20" s="379">
        <f t="shared" si="1"/>
        <v>0</v>
      </c>
      <c r="Q20" s="341"/>
      <c r="R20" s="341"/>
      <c r="S20" s="250"/>
      <c r="T20" s="250"/>
      <c r="U20" s="250"/>
    </row>
    <row r="21" spans="1:21" ht="15.75" x14ac:dyDescent="0.25">
      <c r="A21" s="714"/>
      <c r="B21" s="714"/>
      <c r="C21" s="321"/>
      <c r="D21" s="321"/>
      <c r="E21" s="321"/>
      <c r="F21" s="73"/>
      <c r="G21" s="344"/>
      <c r="H21" s="346"/>
      <c r="I21" s="344"/>
      <c r="J21" s="346"/>
      <c r="K21" s="344"/>
      <c r="L21" s="346"/>
      <c r="M21" s="344"/>
      <c r="N21" s="346"/>
      <c r="O21" s="378">
        <f t="shared" si="0"/>
        <v>0</v>
      </c>
      <c r="P21" s="379">
        <f t="shared" si="1"/>
        <v>0</v>
      </c>
      <c r="Q21" s="341"/>
      <c r="R21" s="341"/>
      <c r="S21" s="250"/>
      <c r="T21" s="250"/>
      <c r="U21" s="250"/>
    </row>
    <row r="22" spans="1:21" ht="15.75" x14ac:dyDescent="0.25">
      <c r="A22" s="714"/>
      <c r="B22" s="714"/>
      <c r="C22" s="321"/>
      <c r="D22" s="321"/>
      <c r="E22" s="321"/>
      <c r="F22" s="73"/>
      <c r="G22" s="344"/>
      <c r="H22" s="346"/>
      <c r="I22" s="344"/>
      <c r="J22" s="346"/>
      <c r="K22" s="344"/>
      <c r="L22" s="346"/>
      <c r="M22" s="344"/>
      <c r="N22" s="346"/>
      <c r="O22" s="378">
        <f t="shared" si="0"/>
        <v>0</v>
      </c>
      <c r="P22" s="379">
        <f t="shared" si="1"/>
        <v>0</v>
      </c>
      <c r="Q22" s="341"/>
      <c r="R22" s="341"/>
      <c r="S22" s="250"/>
      <c r="T22" s="250"/>
      <c r="U22" s="250"/>
    </row>
    <row r="23" spans="1:21" ht="15.75" x14ac:dyDescent="0.25">
      <c r="A23" s="714"/>
      <c r="B23" s="714"/>
      <c r="C23" s="74"/>
      <c r="D23" s="321"/>
      <c r="E23" s="321"/>
      <c r="F23" s="73"/>
      <c r="G23" s="344"/>
      <c r="H23" s="346"/>
      <c r="I23" s="344"/>
      <c r="J23" s="346"/>
      <c r="K23" s="344"/>
      <c r="L23" s="346"/>
      <c r="M23" s="344"/>
      <c r="N23" s="346"/>
      <c r="O23" s="378">
        <f t="shared" si="0"/>
        <v>0</v>
      </c>
      <c r="P23" s="379">
        <f t="shared" si="1"/>
        <v>0</v>
      </c>
      <c r="Q23" s="341"/>
      <c r="R23" s="341"/>
      <c r="S23" s="250"/>
      <c r="T23" s="250"/>
      <c r="U23" s="250"/>
    </row>
    <row r="24" spans="1:21" ht="15.75" x14ac:dyDescent="0.25">
      <c r="A24" s="714"/>
      <c r="B24" s="714"/>
      <c r="C24" s="74"/>
      <c r="D24" s="321"/>
      <c r="E24" s="321"/>
      <c r="F24" s="73"/>
      <c r="G24" s="344"/>
      <c r="H24" s="346"/>
      <c r="I24" s="344"/>
      <c r="J24" s="346"/>
      <c r="K24" s="344"/>
      <c r="L24" s="346"/>
      <c r="M24" s="344"/>
      <c r="N24" s="346"/>
      <c r="O24" s="378">
        <f t="shared" si="0"/>
        <v>0</v>
      </c>
      <c r="P24" s="379">
        <f t="shared" si="1"/>
        <v>0</v>
      </c>
      <c r="Q24" s="341"/>
      <c r="R24" s="341"/>
      <c r="S24" s="250"/>
      <c r="T24" s="250"/>
      <c r="U24" s="250"/>
    </row>
    <row r="25" spans="1:21" ht="15.75" x14ac:dyDescent="0.25">
      <c r="A25" s="714"/>
      <c r="B25" s="714"/>
      <c r="C25" s="321"/>
      <c r="D25" s="321"/>
      <c r="E25" s="321"/>
      <c r="F25" s="73"/>
      <c r="G25" s="344"/>
      <c r="H25" s="346"/>
      <c r="I25" s="344"/>
      <c r="J25" s="346"/>
      <c r="K25" s="344"/>
      <c r="L25" s="346"/>
      <c r="M25" s="344"/>
      <c r="N25" s="346"/>
      <c r="O25" s="378">
        <f t="shared" si="0"/>
        <v>0</v>
      </c>
      <c r="P25" s="379">
        <f t="shared" si="1"/>
        <v>0</v>
      </c>
      <c r="Q25" s="341"/>
      <c r="R25" s="341"/>
      <c r="S25" s="250"/>
      <c r="T25" s="250"/>
      <c r="U25" s="250"/>
    </row>
    <row r="26" spans="1:21" s="282" customFormat="1" ht="15.75" x14ac:dyDescent="0.2">
      <c r="A26" s="294"/>
      <c r="B26" s="295"/>
      <c r="C26" s="294" t="s">
        <v>114</v>
      </c>
      <c r="D26" s="295"/>
      <c r="E26" s="295"/>
      <c r="F26" s="296"/>
      <c r="G26" s="265">
        <f t="shared" ref="G26:O26" si="2">SUM(G8:G25)</f>
        <v>1.75</v>
      </c>
      <c r="H26" s="233">
        <f t="shared" si="2"/>
        <v>217193.3</v>
      </c>
      <c r="I26" s="265">
        <f t="shared" si="2"/>
        <v>2.0832999999999999</v>
      </c>
      <c r="J26" s="233">
        <f t="shared" si="2"/>
        <v>215693.3</v>
      </c>
      <c r="K26" s="265">
        <f t="shared" si="2"/>
        <v>1.0832999999999999</v>
      </c>
      <c r="L26" s="233">
        <f t="shared" si="2"/>
        <v>209694</v>
      </c>
      <c r="M26" s="265">
        <f t="shared" si="2"/>
        <v>5.0832999999999995</v>
      </c>
      <c r="N26" s="233">
        <f t="shared" si="2"/>
        <v>235001</v>
      </c>
      <c r="O26" s="233">
        <f t="shared" si="2"/>
        <v>9.9999000000000002</v>
      </c>
      <c r="P26" s="233">
        <f>SUM(P8:P25)</f>
        <v>877581.85000000009</v>
      </c>
      <c r="Q26" s="265"/>
      <c r="R26" s="265"/>
      <c r="S26" s="265"/>
      <c r="T26" s="265"/>
      <c r="U26" s="265"/>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5"/>
    <mergeCell ref="A4:A6"/>
    <mergeCell ref="B4:B6"/>
    <mergeCell ref="C4:C6"/>
    <mergeCell ref="B19:B25"/>
    <mergeCell ref="B8:B14"/>
    <mergeCell ref="B17:B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topLeftCell="C1" zoomScale="57" zoomScaleNormal="57" workbookViewId="0">
      <pane ySplit="5" topLeftCell="A33" activePane="bottomLeft" state="frozen"/>
      <selection activeCell="R5" sqref="R5"/>
      <selection pane="bottomLeft" activeCell="M31" sqref="M31:M32"/>
    </sheetView>
  </sheetViews>
  <sheetFormatPr baseColWidth="10" defaultRowHeight="15" x14ac:dyDescent="0.25"/>
  <cols>
    <col min="1" max="2" width="35.7109375" customWidth="1"/>
    <col min="3" max="6" width="27.42578125" customWidth="1"/>
    <col min="7" max="7" width="15.28515625" customWidth="1"/>
    <col min="8" max="8" width="13.140625" style="234" bestFit="1" customWidth="1"/>
    <col min="9" max="9" width="15.28515625" customWidth="1"/>
    <col min="10" max="10" width="13.140625" style="234" customWidth="1"/>
    <col min="11" max="11" width="17.140625" bestFit="1" customWidth="1"/>
    <col min="12" max="12" width="13.140625" style="234" bestFit="1" customWidth="1"/>
    <col min="13" max="13" width="17.140625" bestFit="1" customWidth="1"/>
    <col min="14" max="14" width="13.140625" style="234" bestFit="1" customWidth="1"/>
    <col min="15" max="15" width="15.28515625" customWidth="1"/>
    <col min="16" max="16" width="18.28515625" style="234" customWidth="1"/>
    <col min="17" max="20" width="14.140625" customWidth="1"/>
    <col min="21" max="21" width="17" customWidth="1"/>
  </cols>
  <sheetData>
    <row r="1" spans="1:21" ht="18.75" x14ac:dyDescent="0.25">
      <c r="B1" s="280"/>
      <c r="C1" s="280"/>
      <c r="D1" s="280"/>
      <c r="E1" s="280"/>
      <c r="F1" s="280"/>
      <c r="G1" s="280" t="s">
        <v>479</v>
      </c>
      <c r="I1" s="280"/>
      <c r="J1" s="280"/>
      <c r="K1" s="280"/>
      <c r="L1" s="280"/>
      <c r="M1" s="280"/>
      <c r="N1" s="280"/>
      <c r="O1" s="280"/>
      <c r="P1" s="280"/>
      <c r="Q1" s="280"/>
      <c r="R1" s="280"/>
      <c r="S1" s="280"/>
      <c r="T1" s="280"/>
      <c r="U1" s="280"/>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676" t="s">
        <v>97</v>
      </c>
      <c r="B3" s="678" t="s">
        <v>111</v>
      </c>
      <c r="C3" s="683" t="s">
        <v>86</v>
      </c>
      <c r="D3" s="683" t="s">
        <v>87</v>
      </c>
      <c r="E3" s="683" t="s">
        <v>392</v>
      </c>
      <c r="F3" s="683" t="s">
        <v>88</v>
      </c>
      <c r="G3" s="686" t="s">
        <v>100</v>
      </c>
      <c r="H3" s="688"/>
      <c r="I3" s="688"/>
      <c r="J3" s="688"/>
      <c r="K3" s="688"/>
      <c r="L3" s="688"/>
      <c r="M3" s="688"/>
      <c r="N3" s="687"/>
      <c r="O3" s="692" t="s">
        <v>101</v>
      </c>
      <c r="P3" s="693"/>
      <c r="Q3" s="678" t="s">
        <v>102</v>
      </c>
      <c r="R3" s="678" t="s">
        <v>103</v>
      </c>
      <c r="S3" s="678" t="s">
        <v>110</v>
      </c>
      <c r="T3" s="678" t="s">
        <v>109</v>
      </c>
      <c r="U3" s="689" t="s">
        <v>89</v>
      </c>
    </row>
    <row r="4" spans="1:21" ht="15" customHeight="1" x14ac:dyDescent="0.25">
      <c r="A4" s="676"/>
      <c r="B4" s="676"/>
      <c r="C4" s="684"/>
      <c r="D4" s="684"/>
      <c r="E4" s="684"/>
      <c r="F4" s="684"/>
      <c r="G4" s="686" t="s">
        <v>104</v>
      </c>
      <c r="H4" s="687"/>
      <c r="I4" s="686" t="s">
        <v>105</v>
      </c>
      <c r="J4" s="687"/>
      <c r="K4" s="686" t="s">
        <v>106</v>
      </c>
      <c r="L4" s="687"/>
      <c r="M4" s="686" t="s">
        <v>107</v>
      </c>
      <c r="N4" s="687"/>
      <c r="O4" s="694"/>
      <c r="P4" s="695"/>
      <c r="Q4" s="676"/>
      <c r="R4" s="676"/>
      <c r="S4" s="676"/>
      <c r="T4" s="676"/>
      <c r="U4" s="690"/>
    </row>
    <row r="5" spans="1:21" ht="25.5" x14ac:dyDescent="0.25">
      <c r="A5" s="677"/>
      <c r="B5" s="677"/>
      <c r="C5" s="685"/>
      <c r="D5" s="685"/>
      <c r="E5" s="685"/>
      <c r="F5" s="685"/>
      <c r="G5" s="408" t="s">
        <v>108</v>
      </c>
      <c r="H5" s="408" t="s">
        <v>12</v>
      </c>
      <c r="I5" s="408" t="s">
        <v>108</v>
      </c>
      <c r="J5" s="408" t="s">
        <v>12</v>
      </c>
      <c r="K5" s="408" t="s">
        <v>108</v>
      </c>
      <c r="L5" s="408" t="s">
        <v>12</v>
      </c>
      <c r="M5" s="408" t="s">
        <v>108</v>
      </c>
      <c r="N5" s="408" t="s">
        <v>12</v>
      </c>
      <c r="O5" s="408" t="s">
        <v>108</v>
      </c>
      <c r="P5" s="408" t="s">
        <v>12</v>
      </c>
      <c r="Q5" s="677"/>
      <c r="R5" s="677"/>
      <c r="S5" s="677"/>
      <c r="T5" s="677"/>
      <c r="U5" s="691"/>
    </row>
    <row r="6" spans="1:21" s="355" customFormat="1" ht="15.75" x14ac:dyDescent="0.25">
      <c r="A6" s="409"/>
      <c r="B6" s="410"/>
      <c r="C6" s="411"/>
      <c r="D6" s="411"/>
      <c r="E6" s="412"/>
      <c r="F6" s="411"/>
      <c r="G6" s="413"/>
      <c r="H6" s="413"/>
      <c r="I6" s="413"/>
      <c r="J6" s="413"/>
      <c r="K6" s="413"/>
      <c r="L6" s="413"/>
      <c r="M6" s="413"/>
      <c r="N6" s="413"/>
      <c r="O6" s="413"/>
      <c r="P6" s="413"/>
      <c r="Q6" s="414"/>
      <c r="R6" s="414"/>
      <c r="S6" s="414"/>
      <c r="T6" s="414"/>
      <c r="U6" s="415"/>
    </row>
    <row r="7" spans="1:21" ht="142.15" customHeight="1" x14ac:dyDescent="0.25">
      <c r="A7" s="469" t="s">
        <v>1411</v>
      </c>
      <c r="B7" s="467" t="s">
        <v>1341</v>
      </c>
      <c r="C7" s="74" t="s">
        <v>2123</v>
      </c>
      <c r="D7" s="321" t="s">
        <v>1736</v>
      </c>
      <c r="E7" s="321" t="s">
        <v>2587</v>
      </c>
      <c r="F7" s="275" t="s">
        <v>2109</v>
      </c>
      <c r="G7" s="347">
        <v>1</v>
      </c>
      <c r="H7" s="537"/>
      <c r="I7" s="347"/>
      <c r="J7" s="348"/>
      <c r="K7" s="347"/>
      <c r="L7" s="348"/>
      <c r="M7" s="347"/>
      <c r="N7" s="348"/>
      <c r="O7" s="380">
        <f>G7+I7+K7+M7</f>
        <v>1</v>
      </c>
      <c r="P7" s="381">
        <f>H7+J7+L7+N7</f>
        <v>0</v>
      </c>
      <c r="Q7" s="321" t="s">
        <v>2444</v>
      </c>
      <c r="R7" s="321" t="s">
        <v>1835</v>
      </c>
      <c r="S7" s="321" t="s">
        <v>1735</v>
      </c>
      <c r="T7" s="321" t="s">
        <v>1719</v>
      </c>
      <c r="U7" s="321" t="s">
        <v>1734</v>
      </c>
    </row>
    <row r="8" spans="1:21" ht="155.25" customHeight="1" x14ac:dyDescent="0.25">
      <c r="A8" s="697" t="s">
        <v>1412</v>
      </c>
      <c r="B8" s="696" t="s">
        <v>1413</v>
      </c>
      <c r="C8" s="74" t="s">
        <v>2122</v>
      </c>
      <c r="D8" s="321" t="s">
        <v>2124</v>
      </c>
      <c r="E8" s="305" t="s">
        <v>2588</v>
      </c>
      <c r="F8" s="321" t="s">
        <v>2113</v>
      </c>
      <c r="G8" s="347">
        <v>1</v>
      </c>
      <c r="H8" s="537"/>
      <c r="I8" s="347"/>
      <c r="J8" s="348"/>
      <c r="K8" s="347"/>
      <c r="L8" s="348"/>
      <c r="M8" s="347"/>
      <c r="N8" s="348"/>
      <c r="O8" s="380">
        <f t="shared" ref="O8:O32" si="0">G8+I8+K8+M8</f>
        <v>1</v>
      </c>
      <c r="P8" s="381">
        <f t="shared" ref="P8:P26" si="1">H8+J8+L8+N8</f>
        <v>0</v>
      </c>
      <c r="Q8" s="321" t="s">
        <v>2444</v>
      </c>
      <c r="R8" s="321" t="s">
        <v>1836</v>
      </c>
      <c r="S8" s="321" t="s">
        <v>1735</v>
      </c>
      <c r="T8" s="321" t="s">
        <v>1719</v>
      </c>
      <c r="U8" s="321" t="s">
        <v>1788</v>
      </c>
    </row>
    <row r="9" spans="1:21" ht="162.6" customHeight="1" x14ac:dyDescent="0.25">
      <c r="A9" s="697"/>
      <c r="B9" s="697"/>
      <c r="C9" s="74" t="s">
        <v>2121</v>
      </c>
      <c r="D9" s="321" t="s">
        <v>2110</v>
      </c>
      <c r="E9" s="321" t="s">
        <v>2589</v>
      </c>
      <c r="F9" s="474" t="s">
        <v>2153</v>
      </c>
      <c r="G9" s="347"/>
      <c r="H9" s="348"/>
      <c r="I9" s="347">
        <v>1</v>
      </c>
      <c r="J9" s="537">
        <v>420</v>
      </c>
      <c r="K9" s="347"/>
      <c r="L9" s="348"/>
      <c r="M9" s="347"/>
      <c r="N9" s="348"/>
      <c r="O9" s="380">
        <f t="shared" si="0"/>
        <v>1</v>
      </c>
      <c r="P9" s="381">
        <f>'1. TALLERES SEMINARIOS'!D333</f>
        <v>420</v>
      </c>
      <c r="Q9" s="321" t="s">
        <v>2443</v>
      </c>
      <c r="R9" s="321" t="s">
        <v>1837</v>
      </c>
      <c r="S9" s="321" t="s">
        <v>1790</v>
      </c>
      <c r="T9" s="321" t="s">
        <v>1719</v>
      </c>
      <c r="U9" s="321" t="s">
        <v>1789</v>
      </c>
    </row>
    <row r="10" spans="1:21" ht="126.75" customHeight="1" x14ac:dyDescent="0.25">
      <c r="A10" s="697"/>
      <c r="B10" s="697"/>
      <c r="C10" s="74" t="s">
        <v>2121</v>
      </c>
      <c r="D10" s="321" t="s">
        <v>2125</v>
      </c>
      <c r="E10" s="321" t="s">
        <v>2590</v>
      </c>
      <c r="F10" s="275" t="s">
        <v>2114</v>
      </c>
      <c r="G10" s="347">
        <v>1</v>
      </c>
      <c r="H10" s="537"/>
      <c r="I10" s="347"/>
      <c r="J10" s="348"/>
      <c r="K10" s="347"/>
      <c r="L10" s="348"/>
      <c r="M10" s="347"/>
      <c r="N10" s="348"/>
      <c r="O10" s="380">
        <f t="shared" si="0"/>
        <v>1</v>
      </c>
      <c r="P10" s="381">
        <f t="shared" si="1"/>
        <v>0</v>
      </c>
      <c r="Q10" s="321" t="s">
        <v>2442</v>
      </c>
      <c r="R10" s="321" t="s">
        <v>1837</v>
      </c>
      <c r="S10" s="321" t="s">
        <v>1791</v>
      </c>
      <c r="T10" s="321" t="s">
        <v>1719</v>
      </c>
      <c r="U10" s="321" t="s">
        <v>2111</v>
      </c>
    </row>
    <row r="11" spans="1:21" ht="157.5" x14ac:dyDescent="0.25">
      <c r="A11" s="697"/>
      <c r="B11" s="697"/>
      <c r="C11" s="74" t="s">
        <v>2121</v>
      </c>
      <c r="D11" s="321" t="s">
        <v>2112</v>
      </c>
      <c r="E11" s="321" t="s">
        <v>2591</v>
      </c>
      <c r="F11" s="275" t="s">
        <v>2154</v>
      </c>
      <c r="G11" s="347"/>
      <c r="H11" s="348"/>
      <c r="I11" s="347">
        <v>1</v>
      </c>
      <c r="J11" s="537">
        <v>1050</v>
      </c>
      <c r="K11" s="347"/>
      <c r="L11" s="348"/>
      <c r="M11" s="347"/>
      <c r="N11" s="348"/>
      <c r="O11" s="380">
        <f t="shared" si="0"/>
        <v>1</v>
      </c>
      <c r="P11" s="381">
        <f>'1. TALLERES SEMINARIOS'!D352</f>
        <v>1050</v>
      </c>
      <c r="Q11" s="321" t="s">
        <v>2441</v>
      </c>
      <c r="R11" s="321" t="s">
        <v>1837</v>
      </c>
      <c r="S11" s="321" t="s">
        <v>1793</v>
      </c>
      <c r="T11" s="321" t="s">
        <v>1792</v>
      </c>
      <c r="U11" s="321" t="s">
        <v>1789</v>
      </c>
    </row>
    <row r="12" spans="1:21" ht="189" customHeight="1" x14ac:dyDescent="0.25">
      <c r="A12" s="697"/>
      <c r="B12" s="697"/>
      <c r="C12" s="74" t="s">
        <v>2121</v>
      </c>
      <c r="D12" s="321" t="s">
        <v>2140</v>
      </c>
      <c r="E12" s="321" t="s">
        <v>2592</v>
      </c>
      <c r="F12" s="474" t="s">
        <v>2115</v>
      </c>
      <c r="G12" s="347"/>
      <c r="H12" s="348"/>
      <c r="I12" s="347">
        <v>1</v>
      </c>
      <c r="J12" s="537"/>
      <c r="K12" s="347"/>
      <c r="L12" s="348"/>
      <c r="M12" s="347"/>
      <c r="N12" s="348"/>
      <c r="O12" s="380">
        <f t="shared" si="0"/>
        <v>1</v>
      </c>
      <c r="P12" s="381">
        <f t="shared" si="1"/>
        <v>0</v>
      </c>
      <c r="Q12" s="321" t="s">
        <v>2440</v>
      </c>
      <c r="R12" s="321" t="s">
        <v>1837</v>
      </c>
      <c r="S12" s="321" t="s">
        <v>1795</v>
      </c>
      <c r="T12" s="321" t="s">
        <v>1539</v>
      </c>
      <c r="U12" s="321" t="s">
        <v>1794</v>
      </c>
    </row>
    <row r="13" spans="1:21" ht="196.5" customHeight="1" x14ac:dyDescent="0.25">
      <c r="A13" s="697"/>
      <c r="B13" s="697"/>
      <c r="C13" s="74" t="s">
        <v>2121</v>
      </c>
      <c r="D13" s="321" t="s">
        <v>2139</v>
      </c>
      <c r="E13" s="321" t="s">
        <v>2593</v>
      </c>
      <c r="F13" s="474" t="s">
        <v>2118</v>
      </c>
      <c r="G13" s="347"/>
      <c r="H13" s="348"/>
      <c r="I13" s="347"/>
      <c r="J13" s="348"/>
      <c r="K13" s="347">
        <v>0.5</v>
      </c>
      <c r="L13" s="537"/>
      <c r="M13" s="347">
        <v>0.5</v>
      </c>
      <c r="N13" s="537"/>
      <c r="O13" s="380">
        <f t="shared" si="0"/>
        <v>1</v>
      </c>
      <c r="P13" s="381">
        <f t="shared" si="1"/>
        <v>0</v>
      </c>
      <c r="Q13" s="321" t="s">
        <v>2439</v>
      </c>
      <c r="R13" s="321" t="s">
        <v>1837</v>
      </c>
      <c r="S13" s="321" t="s">
        <v>1798</v>
      </c>
      <c r="T13" s="321" t="s">
        <v>1796</v>
      </c>
      <c r="U13" s="321" t="s">
        <v>1797</v>
      </c>
    </row>
    <row r="14" spans="1:21" ht="120.6" customHeight="1" x14ac:dyDescent="0.25">
      <c r="A14" s="698"/>
      <c r="B14" s="698"/>
      <c r="C14" s="74" t="s">
        <v>2121</v>
      </c>
      <c r="D14" s="321" t="s">
        <v>2126</v>
      </c>
      <c r="E14" s="321" t="s">
        <v>2594</v>
      </c>
      <c r="F14" s="474" t="s">
        <v>2116</v>
      </c>
      <c r="G14" s="347"/>
      <c r="H14" s="348"/>
      <c r="I14" s="347"/>
      <c r="J14" s="348"/>
      <c r="K14" s="347">
        <v>0.5</v>
      </c>
      <c r="L14" s="537"/>
      <c r="M14" s="347">
        <v>0.5</v>
      </c>
      <c r="N14" s="537"/>
      <c r="O14" s="380">
        <f t="shared" si="0"/>
        <v>1</v>
      </c>
      <c r="P14" s="381">
        <f t="shared" si="1"/>
        <v>0</v>
      </c>
      <c r="Q14" s="321" t="s">
        <v>2438</v>
      </c>
      <c r="R14" s="321" t="s">
        <v>1837</v>
      </c>
      <c r="S14" s="321" t="s">
        <v>1800</v>
      </c>
      <c r="T14" s="321" t="s">
        <v>1796</v>
      </c>
      <c r="U14" s="321" t="s">
        <v>1797</v>
      </c>
    </row>
    <row r="15" spans="1:21" s="432" customFormat="1" ht="240" customHeight="1" x14ac:dyDescent="0.25">
      <c r="A15" s="468"/>
      <c r="B15" s="468"/>
      <c r="C15" s="74" t="s">
        <v>2121</v>
      </c>
      <c r="D15" s="321" t="s">
        <v>2120</v>
      </c>
      <c r="E15" s="321" t="s">
        <v>2595</v>
      </c>
      <c r="F15" s="275" t="s">
        <v>2119</v>
      </c>
      <c r="G15" s="347"/>
      <c r="H15" s="348"/>
      <c r="I15" s="347"/>
      <c r="J15" s="348"/>
      <c r="K15" s="347">
        <v>1</v>
      </c>
      <c r="L15" s="537">
        <v>700</v>
      </c>
      <c r="M15" s="347"/>
      <c r="N15" s="348"/>
      <c r="O15" s="380">
        <f t="shared" si="0"/>
        <v>1</v>
      </c>
      <c r="P15" s="381">
        <f>'1. TALLERES SEMINARIOS'!D371</f>
        <v>700</v>
      </c>
      <c r="Q15" s="321" t="s">
        <v>2437</v>
      </c>
      <c r="R15" s="321" t="s">
        <v>1837</v>
      </c>
      <c r="S15" s="321" t="s">
        <v>1803</v>
      </c>
      <c r="T15" s="321" t="s">
        <v>1802</v>
      </c>
      <c r="U15" s="321" t="s">
        <v>1801</v>
      </c>
    </row>
    <row r="16" spans="1:21" s="432" customFormat="1" ht="217.9" customHeight="1" x14ac:dyDescent="0.25">
      <c r="A16" s="468"/>
      <c r="B16" s="468"/>
      <c r="C16" s="74" t="s">
        <v>2121</v>
      </c>
      <c r="D16" s="321" t="s">
        <v>2128</v>
      </c>
      <c r="E16" s="321" t="s">
        <v>2596</v>
      </c>
      <c r="F16" s="275" t="s">
        <v>2127</v>
      </c>
      <c r="G16" s="347"/>
      <c r="H16" s="348"/>
      <c r="I16" s="347">
        <v>1</v>
      </c>
      <c r="J16" s="537">
        <v>1400</v>
      </c>
      <c r="K16" s="347"/>
      <c r="L16" s="348"/>
      <c r="M16" s="347"/>
      <c r="N16" s="348"/>
      <c r="O16" s="380">
        <f t="shared" si="0"/>
        <v>1</v>
      </c>
      <c r="P16" s="381">
        <f>'1. TALLERES SEMINARIOS'!D390</f>
        <v>1400</v>
      </c>
      <c r="Q16" s="321" t="s">
        <v>2434</v>
      </c>
      <c r="R16" s="321" t="s">
        <v>1837</v>
      </c>
      <c r="S16" s="321" t="s">
        <v>1805</v>
      </c>
      <c r="T16" s="321" t="s">
        <v>1806</v>
      </c>
      <c r="U16" s="321" t="s">
        <v>1804</v>
      </c>
    </row>
    <row r="17" spans="1:23" s="432" customFormat="1" ht="262.14999999999998" customHeight="1" x14ac:dyDescent="0.25">
      <c r="A17" s="468"/>
      <c r="B17" s="468"/>
      <c r="C17" s="74" t="s">
        <v>2121</v>
      </c>
      <c r="D17" s="321" t="s">
        <v>2138</v>
      </c>
      <c r="E17" s="321" t="s">
        <v>2597</v>
      </c>
      <c r="F17" s="474" t="s">
        <v>2117</v>
      </c>
      <c r="G17" s="347"/>
      <c r="H17" s="348"/>
      <c r="I17" s="347"/>
      <c r="J17" s="348"/>
      <c r="K17" s="347">
        <v>1</v>
      </c>
      <c r="L17" s="537">
        <v>2100</v>
      </c>
      <c r="M17" s="347"/>
      <c r="N17" s="348"/>
      <c r="O17" s="380">
        <f t="shared" si="0"/>
        <v>1</v>
      </c>
      <c r="P17" s="381">
        <f>'5. ACTIVIDADES ESPECIALES'!D142</f>
        <v>2100</v>
      </c>
      <c r="Q17" s="321" t="s">
        <v>2434</v>
      </c>
      <c r="R17" s="321" t="s">
        <v>1837</v>
      </c>
      <c r="S17" s="321" t="s">
        <v>1810</v>
      </c>
      <c r="T17" s="321" t="s">
        <v>1539</v>
      </c>
      <c r="U17" s="321" t="s">
        <v>1807</v>
      </c>
    </row>
    <row r="18" spans="1:23" s="432" customFormat="1" ht="167.45" customHeight="1" x14ac:dyDescent="0.25">
      <c r="A18" s="468"/>
      <c r="B18" s="468"/>
      <c r="C18" s="74" t="s">
        <v>2121</v>
      </c>
      <c r="D18" s="321" t="s">
        <v>2137</v>
      </c>
      <c r="E18" s="321" t="s">
        <v>2599</v>
      </c>
      <c r="F18" s="275" t="s">
        <v>2129</v>
      </c>
      <c r="G18" s="347"/>
      <c r="H18" s="348"/>
      <c r="I18" s="347"/>
      <c r="J18" s="348"/>
      <c r="K18" s="347">
        <v>1</v>
      </c>
      <c r="L18" s="537">
        <v>2100</v>
      </c>
      <c r="M18" s="347"/>
      <c r="N18" s="348"/>
      <c r="O18" s="380">
        <f t="shared" si="0"/>
        <v>1</v>
      </c>
      <c r="P18" s="381">
        <f>'5. ACTIVIDADES ESPECIALES'!D186</f>
        <v>2100</v>
      </c>
      <c r="Q18" s="321" t="s">
        <v>2434</v>
      </c>
      <c r="R18" s="321" t="s">
        <v>1837</v>
      </c>
      <c r="S18" s="321" t="s">
        <v>1809</v>
      </c>
      <c r="T18" s="321" t="s">
        <v>1539</v>
      </c>
      <c r="U18" s="321" t="s">
        <v>1808</v>
      </c>
    </row>
    <row r="19" spans="1:23" s="432" customFormat="1" ht="190.15" customHeight="1" x14ac:dyDescent="0.25">
      <c r="A19" s="468"/>
      <c r="B19" s="468"/>
      <c r="C19" s="74" t="s">
        <v>2121</v>
      </c>
      <c r="D19" s="321" t="s">
        <v>2130</v>
      </c>
      <c r="E19" s="321" t="s">
        <v>2600</v>
      </c>
      <c r="F19" s="474" t="s">
        <v>2155</v>
      </c>
      <c r="G19" s="347"/>
      <c r="H19" s="348"/>
      <c r="I19" s="347"/>
      <c r="J19" s="348"/>
      <c r="K19" s="347">
        <v>1</v>
      </c>
      <c r="L19" s="537">
        <v>2450</v>
      </c>
      <c r="M19" s="347"/>
      <c r="N19" s="348"/>
      <c r="O19" s="380">
        <f t="shared" si="0"/>
        <v>1</v>
      </c>
      <c r="P19" s="381">
        <f>'1. TALLERES SEMINARIOS'!D409</f>
        <v>2450</v>
      </c>
      <c r="Q19" s="321" t="s">
        <v>2434</v>
      </c>
      <c r="R19" s="321" t="s">
        <v>1837</v>
      </c>
      <c r="S19" s="321" t="s">
        <v>1812</v>
      </c>
      <c r="T19" s="321" t="s">
        <v>1539</v>
      </c>
      <c r="U19" s="321" t="s">
        <v>1811</v>
      </c>
    </row>
    <row r="20" spans="1:23" s="432" customFormat="1" ht="144" customHeight="1" x14ac:dyDescent="0.25">
      <c r="A20" s="468"/>
      <c r="B20" s="468"/>
      <c r="C20" s="74" t="s">
        <v>2121</v>
      </c>
      <c r="D20" s="321" t="s">
        <v>2136</v>
      </c>
      <c r="E20" s="321" t="s">
        <v>2601</v>
      </c>
      <c r="F20" s="474" t="s">
        <v>2156</v>
      </c>
      <c r="G20" s="347"/>
      <c r="H20" s="348"/>
      <c r="I20" s="347"/>
      <c r="J20" s="348"/>
      <c r="K20" s="347">
        <v>1</v>
      </c>
      <c r="L20" s="537">
        <v>2450</v>
      </c>
      <c r="M20" s="347"/>
      <c r="N20" s="348"/>
      <c r="O20" s="380">
        <f t="shared" si="0"/>
        <v>1</v>
      </c>
      <c r="P20" s="381">
        <f>'1. TALLERES SEMINARIOS'!D428</f>
        <v>2450</v>
      </c>
      <c r="Q20" s="321" t="s">
        <v>2434</v>
      </c>
      <c r="R20" s="321" t="s">
        <v>1837</v>
      </c>
      <c r="S20" s="321" t="s">
        <v>1814</v>
      </c>
      <c r="T20" s="321" t="s">
        <v>1539</v>
      </c>
      <c r="U20" s="321" t="s">
        <v>1813</v>
      </c>
    </row>
    <row r="21" spans="1:23" s="432" customFormat="1" ht="163.9" customHeight="1" x14ac:dyDescent="0.25">
      <c r="A21" s="468"/>
      <c r="B21" s="468"/>
      <c r="C21" s="74" t="s">
        <v>2121</v>
      </c>
      <c r="D21" s="321" t="s">
        <v>2131</v>
      </c>
      <c r="E21" s="321" t="s">
        <v>2602</v>
      </c>
      <c r="F21" s="474" t="s">
        <v>2162</v>
      </c>
      <c r="G21" s="347"/>
      <c r="H21" s="348"/>
      <c r="I21" s="347"/>
      <c r="J21" s="348"/>
      <c r="K21" s="347"/>
      <c r="L21" s="348"/>
      <c r="M21" s="347">
        <v>1</v>
      </c>
      <c r="N21" s="537"/>
      <c r="O21" s="380">
        <f t="shared" si="0"/>
        <v>1</v>
      </c>
      <c r="P21" s="381">
        <f t="shared" si="1"/>
        <v>0</v>
      </c>
      <c r="Q21" s="321" t="s">
        <v>2436</v>
      </c>
      <c r="R21" s="321" t="s">
        <v>1837</v>
      </c>
      <c r="S21" s="321" t="s">
        <v>1815</v>
      </c>
      <c r="T21" s="321" t="s">
        <v>1539</v>
      </c>
      <c r="U21" s="321" t="s">
        <v>1813</v>
      </c>
    </row>
    <row r="22" spans="1:23" s="432" customFormat="1" ht="175.15" customHeight="1" x14ac:dyDescent="0.25">
      <c r="A22" s="468"/>
      <c r="B22" s="468"/>
      <c r="C22" s="74" t="s">
        <v>2121</v>
      </c>
      <c r="D22" s="321" t="s">
        <v>2132</v>
      </c>
      <c r="E22" s="321" t="s">
        <v>2603</v>
      </c>
      <c r="F22" s="474" t="s">
        <v>2435</v>
      </c>
      <c r="G22" s="347"/>
      <c r="H22" s="348"/>
      <c r="I22" s="347"/>
      <c r="J22" s="348"/>
      <c r="K22" s="347"/>
      <c r="L22" s="348"/>
      <c r="M22" s="347">
        <v>1</v>
      </c>
      <c r="N22" s="537">
        <v>2450</v>
      </c>
      <c r="O22" s="380">
        <f t="shared" si="0"/>
        <v>1</v>
      </c>
      <c r="P22" s="381">
        <f>'1. TALLERES SEMINARIOS'!D447</f>
        <v>2450</v>
      </c>
      <c r="Q22" s="321" t="s">
        <v>2434</v>
      </c>
      <c r="R22" s="321" t="s">
        <v>1837</v>
      </c>
      <c r="S22" s="321" t="s">
        <v>1816</v>
      </c>
      <c r="T22" s="321" t="s">
        <v>1539</v>
      </c>
      <c r="U22" s="321" t="s">
        <v>1813</v>
      </c>
    </row>
    <row r="23" spans="1:23" s="432" customFormat="1" ht="156.75" customHeight="1" x14ac:dyDescent="0.25">
      <c r="A23" s="468"/>
      <c r="B23" s="468"/>
      <c r="C23" s="74" t="s">
        <v>2121</v>
      </c>
      <c r="D23" s="321" t="s">
        <v>2133</v>
      </c>
      <c r="E23" s="321" t="s">
        <v>2604</v>
      </c>
      <c r="F23" s="474" t="s">
        <v>2161</v>
      </c>
      <c r="G23" s="347"/>
      <c r="H23" s="348"/>
      <c r="I23" s="347"/>
      <c r="J23" s="348"/>
      <c r="K23" s="347"/>
      <c r="L23" s="348"/>
      <c r="M23" s="347">
        <v>1</v>
      </c>
      <c r="N23" s="537">
        <v>2450</v>
      </c>
      <c r="O23" s="380">
        <f t="shared" si="0"/>
        <v>1</v>
      </c>
      <c r="P23" s="381">
        <f>'1. TALLERES SEMINARIOS'!D466</f>
        <v>2450</v>
      </c>
      <c r="Q23" s="321" t="s">
        <v>2434</v>
      </c>
      <c r="R23" s="321" t="s">
        <v>1837</v>
      </c>
      <c r="S23" s="321" t="s">
        <v>1818</v>
      </c>
      <c r="T23" s="321" t="s">
        <v>1539</v>
      </c>
      <c r="U23" s="321" t="s">
        <v>1817</v>
      </c>
    </row>
    <row r="24" spans="1:23" s="432" customFormat="1" ht="160.15" customHeight="1" x14ac:dyDescent="0.25">
      <c r="A24" s="468"/>
      <c r="B24" s="468"/>
      <c r="C24" s="74" t="s">
        <v>2121</v>
      </c>
      <c r="D24" s="321" t="s">
        <v>2134</v>
      </c>
      <c r="E24" s="321" t="s">
        <v>2605</v>
      </c>
      <c r="F24" s="474" t="s">
        <v>2160</v>
      </c>
      <c r="G24" s="347"/>
      <c r="H24" s="348"/>
      <c r="I24" s="347"/>
      <c r="J24" s="348"/>
      <c r="K24" s="347"/>
      <c r="L24" s="348"/>
      <c r="M24" s="347">
        <v>1</v>
      </c>
      <c r="N24" s="537">
        <v>2450</v>
      </c>
      <c r="O24" s="380">
        <f t="shared" si="0"/>
        <v>1</v>
      </c>
      <c r="P24" s="381">
        <f>'1. TALLERES SEMINARIOS'!D485</f>
        <v>2450</v>
      </c>
      <c r="Q24" s="321" t="s">
        <v>2434</v>
      </c>
      <c r="R24" s="321" t="s">
        <v>1837</v>
      </c>
      <c r="S24" s="321" t="s">
        <v>1820</v>
      </c>
      <c r="T24" s="321" t="s">
        <v>1539</v>
      </c>
      <c r="U24" s="321" t="s">
        <v>1819</v>
      </c>
    </row>
    <row r="25" spans="1:23" s="432" customFormat="1" ht="84" customHeight="1" x14ac:dyDescent="0.25">
      <c r="A25" s="468"/>
      <c r="B25" s="468"/>
      <c r="C25" s="74" t="s">
        <v>2121</v>
      </c>
      <c r="D25" s="321" t="s">
        <v>2135</v>
      </c>
      <c r="E25" s="321" t="s">
        <v>2606</v>
      </c>
      <c r="F25" s="474" t="s">
        <v>2159</v>
      </c>
      <c r="G25" s="347"/>
      <c r="H25" s="348"/>
      <c r="I25" s="347"/>
      <c r="J25" s="348"/>
      <c r="K25" s="567">
        <v>1</v>
      </c>
      <c r="L25" s="537"/>
      <c r="M25" s="347"/>
      <c r="N25" s="348"/>
      <c r="O25" s="380">
        <f t="shared" si="0"/>
        <v>1</v>
      </c>
      <c r="P25" s="381">
        <f t="shared" si="1"/>
        <v>0</v>
      </c>
      <c r="Q25" s="321" t="s">
        <v>2434</v>
      </c>
      <c r="R25" s="321" t="s">
        <v>1837</v>
      </c>
      <c r="S25" s="321" t="s">
        <v>1822</v>
      </c>
      <c r="T25" s="321" t="s">
        <v>1905</v>
      </c>
      <c r="U25" s="321" t="s">
        <v>1821</v>
      </c>
    </row>
    <row r="26" spans="1:23" s="432" customFormat="1" ht="130.15" customHeight="1" x14ac:dyDescent="0.25">
      <c r="A26" s="468"/>
      <c r="B26" s="468"/>
      <c r="C26" s="74" t="s">
        <v>2121</v>
      </c>
      <c r="D26" s="321" t="s">
        <v>2141</v>
      </c>
      <c r="E26" s="321" t="s">
        <v>2607</v>
      </c>
      <c r="F26" s="474" t="s">
        <v>2158</v>
      </c>
      <c r="G26" s="347"/>
      <c r="H26" s="348"/>
      <c r="I26" s="347"/>
      <c r="J26" s="348"/>
      <c r="K26" s="567">
        <v>1</v>
      </c>
      <c r="L26" s="537"/>
      <c r="M26" s="347"/>
      <c r="N26" s="348"/>
      <c r="O26" s="380">
        <f t="shared" si="0"/>
        <v>1</v>
      </c>
      <c r="P26" s="381">
        <f t="shared" si="1"/>
        <v>0</v>
      </c>
      <c r="Q26" s="321" t="s">
        <v>2434</v>
      </c>
      <c r="R26" s="321" t="s">
        <v>1837</v>
      </c>
      <c r="S26" s="321" t="s">
        <v>1822</v>
      </c>
      <c r="T26" s="321" t="s">
        <v>1539</v>
      </c>
      <c r="U26" s="321" t="s">
        <v>1821</v>
      </c>
    </row>
    <row r="27" spans="1:23" s="432" customFormat="1" ht="97.9" customHeight="1" x14ac:dyDescent="0.25">
      <c r="A27" s="468"/>
      <c r="B27" s="468"/>
      <c r="C27" s="74" t="s">
        <v>2121</v>
      </c>
      <c r="D27" s="321"/>
      <c r="E27" s="321" t="s">
        <v>2608</v>
      </c>
      <c r="F27" s="474" t="s">
        <v>2157</v>
      </c>
      <c r="G27" s="347">
        <v>1</v>
      </c>
      <c r="H27" s="537">
        <v>2250</v>
      </c>
      <c r="I27" s="347"/>
      <c r="J27" s="348"/>
      <c r="K27" s="347"/>
      <c r="L27" s="348"/>
      <c r="M27" s="347"/>
      <c r="N27" s="348"/>
      <c r="O27" s="380">
        <f t="shared" si="0"/>
        <v>1</v>
      </c>
      <c r="P27" s="381">
        <f>'1. TALLERES SEMINARIOS'!D503</f>
        <v>2250</v>
      </c>
      <c r="Q27" s="321" t="s">
        <v>2433</v>
      </c>
      <c r="R27" s="321" t="s">
        <v>1837</v>
      </c>
      <c r="S27" s="321" t="s">
        <v>1824</v>
      </c>
      <c r="T27" s="321" t="s">
        <v>1539</v>
      </c>
      <c r="U27" s="321" t="s">
        <v>1823</v>
      </c>
    </row>
    <row r="28" spans="1:23" ht="135" customHeight="1" x14ac:dyDescent="0.25">
      <c r="A28" s="696" t="s">
        <v>1414</v>
      </c>
      <c r="B28" s="696" t="s">
        <v>1415</v>
      </c>
      <c r="C28" s="74" t="s">
        <v>2143</v>
      </c>
      <c r="D28" s="321" t="s">
        <v>2142</v>
      </c>
      <c r="E28" s="321" t="s">
        <v>2609</v>
      </c>
      <c r="F28" s="275" t="s">
        <v>1731</v>
      </c>
      <c r="G28" s="347"/>
      <c r="H28" s="348"/>
      <c r="I28" s="347"/>
      <c r="J28" s="348"/>
      <c r="K28" s="347"/>
      <c r="L28" s="348"/>
      <c r="M28" s="347">
        <v>1</v>
      </c>
      <c r="N28" s="537">
        <v>43050</v>
      </c>
      <c r="O28" s="380">
        <f t="shared" si="0"/>
        <v>1</v>
      </c>
      <c r="P28" s="381">
        <f>'5. ACTIVIDADES ESPECIALES'!D230</f>
        <v>43050</v>
      </c>
      <c r="Q28" s="321" t="s">
        <v>2432</v>
      </c>
      <c r="R28" s="321" t="s">
        <v>1838</v>
      </c>
      <c r="S28" s="321" t="s">
        <v>1827</v>
      </c>
      <c r="T28" s="321" t="s">
        <v>1826</v>
      </c>
      <c r="U28" s="321" t="s">
        <v>1825</v>
      </c>
    </row>
    <row r="29" spans="1:23" s="355" customFormat="1" ht="216" customHeight="1" x14ac:dyDescent="0.25">
      <c r="A29" s="697"/>
      <c r="B29" s="697"/>
      <c r="C29" s="74" t="s">
        <v>2144</v>
      </c>
      <c r="D29" s="321" t="s">
        <v>2145</v>
      </c>
      <c r="E29" s="321" t="s">
        <v>2613</v>
      </c>
      <c r="F29" s="352" t="s">
        <v>2151</v>
      </c>
      <c r="G29" s="347">
        <v>0</v>
      </c>
      <c r="H29" s="348"/>
      <c r="I29" s="567">
        <v>0.5</v>
      </c>
      <c r="J29" s="537">
        <v>443225</v>
      </c>
      <c r="K29" s="347"/>
      <c r="L29" s="348"/>
      <c r="M29" s="347">
        <v>0.5</v>
      </c>
      <c r="N29" s="537">
        <v>443225</v>
      </c>
      <c r="O29" s="380">
        <f t="shared" si="0"/>
        <v>1</v>
      </c>
      <c r="P29" s="381">
        <f>'5. ACTIVIDADES ESPECIALES'!D274</f>
        <v>886450</v>
      </c>
      <c r="Q29" s="321" t="s">
        <v>2431</v>
      </c>
      <c r="R29" s="321" t="s">
        <v>1839</v>
      </c>
      <c r="S29" s="321" t="s">
        <v>1828</v>
      </c>
      <c r="T29" s="321" t="s">
        <v>1826</v>
      </c>
      <c r="U29" s="321" t="s">
        <v>1829</v>
      </c>
    </row>
    <row r="30" spans="1:23" s="355" customFormat="1" ht="100.9" customHeight="1" x14ac:dyDescent="0.25">
      <c r="A30" s="697"/>
      <c r="B30" s="697"/>
      <c r="C30" s="74" t="s">
        <v>2147</v>
      </c>
      <c r="D30" s="321" t="s">
        <v>2146</v>
      </c>
      <c r="E30" s="321" t="s">
        <v>2620</v>
      </c>
      <c r="F30" s="474" t="s">
        <v>1732</v>
      </c>
      <c r="G30" s="347">
        <v>1</v>
      </c>
      <c r="H30" s="537">
        <v>43950</v>
      </c>
      <c r="I30" s="347">
        <v>0</v>
      </c>
      <c r="J30" s="348"/>
      <c r="K30" s="347"/>
      <c r="L30" s="348"/>
      <c r="M30" s="347">
        <v>0</v>
      </c>
      <c r="N30" s="348"/>
      <c r="O30" s="380">
        <f t="shared" si="0"/>
        <v>1</v>
      </c>
      <c r="P30" s="381">
        <f>'5. ACTIVIDADES ESPECIALES'!D318</f>
        <v>43950</v>
      </c>
      <c r="Q30" s="321" t="s">
        <v>2431</v>
      </c>
      <c r="R30" s="321" t="s">
        <v>1839</v>
      </c>
      <c r="S30" s="321" t="s">
        <v>1828</v>
      </c>
      <c r="T30" s="321" t="s">
        <v>1826</v>
      </c>
      <c r="U30" s="321" t="s">
        <v>1830</v>
      </c>
    </row>
    <row r="31" spans="1:23" ht="126" x14ac:dyDescent="0.25">
      <c r="A31" s="696" t="s">
        <v>1416</v>
      </c>
      <c r="B31" s="696" t="s">
        <v>1417</v>
      </c>
      <c r="C31" s="74" t="s">
        <v>2149</v>
      </c>
      <c r="D31" s="321" t="s">
        <v>2150</v>
      </c>
      <c r="E31" s="321" t="s">
        <v>2624</v>
      </c>
      <c r="F31" s="275" t="s">
        <v>1733</v>
      </c>
      <c r="G31" s="347">
        <v>0</v>
      </c>
      <c r="H31" s="348"/>
      <c r="I31" s="347">
        <v>0</v>
      </c>
      <c r="J31" s="348"/>
      <c r="K31" s="347">
        <v>0</v>
      </c>
      <c r="L31" s="348"/>
      <c r="M31" s="347">
        <v>1</v>
      </c>
      <c r="N31" s="537">
        <v>550</v>
      </c>
      <c r="O31" s="380">
        <f t="shared" si="0"/>
        <v>1</v>
      </c>
      <c r="P31" s="381">
        <f>'1. TALLERES SEMINARIOS'!D522</f>
        <v>560</v>
      </c>
      <c r="Q31" s="321" t="s">
        <v>2430</v>
      </c>
      <c r="R31" s="475" t="s">
        <v>1841</v>
      </c>
      <c r="S31" s="321" t="s">
        <v>1832</v>
      </c>
      <c r="T31" s="321" t="s">
        <v>1826</v>
      </c>
      <c r="U31" s="321" t="s">
        <v>1831</v>
      </c>
    </row>
    <row r="32" spans="1:23" s="355" customFormat="1" ht="333.75" customHeight="1" x14ac:dyDescent="0.25">
      <c r="A32" s="697"/>
      <c r="B32" s="697"/>
      <c r="C32" s="623" t="s">
        <v>2148</v>
      </c>
      <c r="D32" s="599" t="s">
        <v>2150</v>
      </c>
      <c r="E32" s="599" t="s">
        <v>2625</v>
      </c>
      <c r="F32" s="624" t="s">
        <v>2152</v>
      </c>
      <c r="G32" s="625">
        <v>0.25</v>
      </c>
      <c r="H32" s="626">
        <v>197092.5</v>
      </c>
      <c r="I32" s="625">
        <v>0.25</v>
      </c>
      <c r="J32" s="626">
        <v>197092.5</v>
      </c>
      <c r="K32" s="625">
        <v>0.25</v>
      </c>
      <c r="L32" s="626">
        <v>197092.5</v>
      </c>
      <c r="M32" s="625">
        <v>0.25</v>
      </c>
      <c r="N32" s="626">
        <v>197092.5</v>
      </c>
      <c r="O32" s="627">
        <f t="shared" si="0"/>
        <v>1</v>
      </c>
      <c r="P32" s="628">
        <f>'5. ACTIVIDADES ESPECIALES'!D363</f>
        <v>788370</v>
      </c>
      <c r="Q32" s="599" t="s">
        <v>2430</v>
      </c>
      <c r="R32" s="599" t="s">
        <v>1840</v>
      </c>
      <c r="S32" s="599" t="s">
        <v>1834</v>
      </c>
      <c r="T32" s="599" t="s">
        <v>1833</v>
      </c>
      <c r="U32" s="599" t="s">
        <v>1829</v>
      </c>
      <c r="V32" s="629"/>
      <c r="W32" s="629"/>
    </row>
    <row r="33" spans="1:21" ht="15.6" customHeight="1" x14ac:dyDescent="0.25">
      <c r="A33" s="288"/>
      <c r="B33" s="289"/>
      <c r="C33" s="288" t="s">
        <v>118</v>
      </c>
      <c r="D33" s="289"/>
      <c r="E33" s="289"/>
      <c r="F33" s="290"/>
      <c r="G33" s="279">
        <f t="shared" ref="G33:P33" si="2">SUM(G7:H32)</f>
        <v>243297.75</v>
      </c>
      <c r="H33" s="279">
        <f t="shared" si="2"/>
        <v>243297.25</v>
      </c>
      <c r="I33" s="279">
        <f t="shared" si="2"/>
        <v>643192.25</v>
      </c>
      <c r="J33" s="279">
        <f t="shared" si="2"/>
        <v>643195.75</v>
      </c>
      <c r="K33" s="279">
        <f t="shared" si="2"/>
        <v>206900.75</v>
      </c>
      <c r="L33" s="279">
        <f t="shared" si="2"/>
        <v>206900.25</v>
      </c>
      <c r="M33" s="279">
        <f t="shared" si="2"/>
        <v>691275.25</v>
      </c>
      <c r="N33" s="279">
        <f t="shared" si="2"/>
        <v>691293.5</v>
      </c>
      <c r="O33" s="279">
        <f t="shared" si="2"/>
        <v>1784676</v>
      </c>
      <c r="P33" s="279">
        <f t="shared" si="2"/>
        <v>1784650</v>
      </c>
      <c r="Q33" s="265"/>
      <c r="R33" s="265"/>
      <c r="S33" s="265"/>
      <c r="T33" s="265"/>
      <c r="U33" s="265"/>
    </row>
  </sheetData>
  <mergeCells count="23">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8:B30"/>
    <mergeCell ref="A28:A30"/>
    <mergeCell ref="A31:A32"/>
    <mergeCell ref="B31:B32"/>
    <mergeCell ref="B8:B14"/>
    <mergeCell ref="A8:A14"/>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6"/>
  <sheetViews>
    <sheetView topLeftCell="D1" zoomScale="60" zoomScaleNormal="60" workbookViewId="0">
      <pane ySplit="8" topLeftCell="A15" activePane="bottomLeft" state="frozen"/>
      <selection activeCell="A7" sqref="A7"/>
      <selection pane="bottomLeft" activeCell="J16" sqref="J16:J17"/>
    </sheetView>
  </sheetViews>
  <sheetFormatPr baseColWidth="10" defaultRowHeight="15" x14ac:dyDescent="0.25"/>
  <cols>
    <col min="1" max="2" width="21.7109375" customWidth="1"/>
    <col min="3" max="6" width="27.42578125" customWidth="1"/>
    <col min="7" max="7" width="15.28515625" customWidth="1"/>
    <col min="8" max="8" width="13.7109375" style="234" customWidth="1"/>
    <col min="9" max="9" width="15.28515625" customWidth="1"/>
    <col min="10" max="10" width="15.28515625" style="234" customWidth="1"/>
    <col min="11" max="11" width="11.42578125" customWidth="1"/>
    <col min="12" max="12" width="13.7109375" style="234" customWidth="1"/>
    <col min="13" max="13" width="11.42578125" customWidth="1"/>
    <col min="14" max="14" width="13.7109375" style="234" customWidth="1"/>
    <col min="15" max="15" width="15.28515625" customWidth="1"/>
    <col min="16" max="16" width="18.28515625" style="234" customWidth="1"/>
    <col min="17" max="20" width="14.140625" customWidth="1"/>
    <col min="21" max="21" width="17" customWidth="1"/>
  </cols>
  <sheetData>
    <row r="1" spans="1:23" ht="18.75" x14ac:dyDescent="0.25">
      <c r="B1" s="280"/>
      <c r="C1" s="280"/>
      <c r="D1" s="280"/>
      <c r="E1" s="280"/>
      <c r="F1" s="280"/>
      <c r="G1" s="280" t="s">
        <v>1485</v>
      </c>
      <c r="J1" s="280"/>
      <c r="K1" s="280"/>
      <c r="L1" s="280"/>
      <c r="M1" s="280"/>
      <c r="N1" s="280"/>
      <c r="O1" s="280"/>
      <c r="P1" s="280"/>
      <c r="Q1" s="280"/>
      <c r="R1" s="280"/>
      <c r="S1" s="280"/>
      <c r="T1" s="280"/>
      <c r="U1" s="280"/>
    </row>
    <row r="2" spans="1:23" ht="18.75" x14ac:dyDescent="0.25">
      <c r="A2" s="270" t="s">
        <v>1347</v>
      </c>
      <c r="B2" s="280"/>
      <c r="C2" s="280"/>
      <c r="D2" s="280"/>
      <c r="E2" s="280"/>
      <c r="F2" s="280"/>
      <c r="G2" s="280"/>
      <c r="J2" s="280"/>
      <c r="K2" s="280"/>
      <c r="L2" s="280"/>
      <c r="M2" s="280"/>
      <c r="N2" s="280"/>
      <c r="O2" s="280"/>
      <c r="P2" s="280"/>
      <c r="Q2" s="280"/>
      <c r="R2" s="280"/>
      <c r="S2" s="280"/>
      <c r="T2" s="280"/>
      <c r="U2" s="280"/>
    </row>
    <row r="3" spans="1:23" x14ac:dyDescent="0.25">
      <c r="A3" s="719" t="s">
        <v>1390</v>
      </c>
      <c r="B3" s="719"/>
      <c r="C3" s="719"/>
      <c r="D3" s="719"/>
      <c r="E3" s="719"/>
      <c r="F3" s="719"/>
      <c r="G3" s="719"/>
      <c r="H3" s="719"/>
      <c r="I3" s="719"/>
      <c r="J3" s="719"/>
      <c r="K3" s="719"/>
      <c r="L3" s="719"/>
      <c r="M3" s="719"/>
      <c r="N3" s="719"/>
      <c r="O3" s="719"/>
      <c r="P3" s="719"/>
      <c r="Q3" s="719"/>
      <c r="R3" s="719"/>
      <c r="S3" s="719"/>
      <c r="T3" s="719"/>
      <c r="U3" s="719"/>
    </row>
    <row r="4" spans="1:23" s="355" customFormat="1" x14ac:dyDescent="0.25">
      <c r="A4" s="363" t="s">
        <v>1389</v>
      </c>
      <c r="B4" s="362"/>
      <c r="C4" s="362"/>
      <c r="D4" s="362"/>
      <c r="E4" s="362"/>
      <c r="F4" s="362"/>
      <c r="G4" s="362"/>
      <c r="H4" s="362"/>
      <c r="I4" s="362"/>
      <c r="J4" s="362"/>
      <c r="K4" s="362"/>
      <c r="L4" s="362"/>
      <c r="M4" s="362"/>
      <c r="N4" s="362"/>
      <c r="O4" s="362"/>
      <c r="P4" s="362"/>
      <c r="Q4" s="362"/>
      <c r="R4" s="362"/>
      <c r="S4" s="362"/>
      <c r="T4" s="362"/>
      <c r="U4" s="362"/>
    </row>
    <row r="5" spans="1:23" x14ac:dyDescent="0.25">
      <c r="A5" s="312" t="s">
        <v>1445</v>
      </c>
      <c r="B5" s="270"/>
      <c r="C5" s="270"/>
      <c r="D5" s="270"/>
      <c r="E5" s="270"/>
      <c r="F5" s="270"/>
      <c r="G5" s="270"/>
      <c r="H5" s="270"/>
      <c r="I5" s="270"/>
      <c r="J5" s="270"/>
      <c r="K5" s="270"/>
      <c r="L5" s="270"/>
      <c r="M5" s="270"/>
      <c r="N5" s="270"/>
      <c r="O5" s="270"/>
      <c r="P5" s="270"/>
      <c r="Q5" s="270"/>
      <c r="R5" s="270"/>
      <c r="S5" s="270"/>
      <c r="T5" s="270"/>
      <c r="U5" s="270"/>
    </row>
    <row r="6" spans="1:23" ht="15" customHeight="1" x14ac:dyDescent="0.25">
      <c r="A6" s="676" t="s">
        <v>97</v>
      </c>
      <c r="B6" s="678" t="s">
        <v>111</v>
      </c>
      <c r="C6" s="683" t="s">
        <v>86</v>
      </c>
      <c r="D6" s="683" t="s">
        <v>87</v>
      </c>
      <c r="E6" s="683" t="s">
        <v>392</v>
      </c>
      <c r="F6" s="683" t="s">
        <v>88</v>
      </c>
      <c r="G6" s="686" t="s">
        <v>100</v>
      </c>
      <c r="H6" s="688"/>
      <c r="I6" s="688"/>
      <c r="J6" s="688"/>
      <c r="K6" s="688"/>
      <c r="L6" s="688"/>
      <c r="M6" s="688"/>
      <c r="N6" s="687"/>
      <c r="O6" s="692" t="s">
        <v>101</v>
      </c>
      <c r="P6" s="693"/>
      <c r="Q6" s="678" t="s">
        <v>102</v>
      </c>
      <c r="R6" s="678" t="s">
        <v>103</v>
      </c>
      <c r="S6" s="678" t="s">
        <v>110</v>
      </c>
      <c r="T6" s="678" t="s">
        <v>109</v>
      </c>
      <c r="U6" s="689" t="s">
        <v>89</v>
      </c>
    </row>
    <row r="7" spans="1:23" ht="15" customHeight="1" x14ac:dyDescent="0.25">
      <c r="A7" s="676"/>
      <c r="B7" s="676"/>
      <c r="C7" s="684"/>
      <c r="D7" s="684"/>
      <c r="E7" s="684"/>
      <c r="F7" s="684"/>
      <c r="G7" s="686" t="s">
        <v>104</v>
      </c>
      <c r="H7" s="687"/>
      <c r="I7" s="686" t="s">
        <v>105</v>
      </c>
      <c r="J7" s="687"/>
      <c r="K7" s="686" t="s">
        <v>106</v>
      </c>
      <c r="L7" s="687"/>
      <c r="M7" s="686" t="s">
        <v>107</v>
      </c>
      <c r="N7" s="687"/>
      <c r="O7" s="694"/>
      <c r="P7" s="695"/>
      <c r="Q7" s="676"/>
      <c r="R7" s="676"/>
      <c r="S7" s="676"/>
      <c r="T7" s="676"/>
      <c r="U7" s="690"/>
    </row>
    <row r="8" spans="1:23" ht="25.5" x14ac:dyDescent="0.25">
      <c r="A8" s="677"/>
      <c r="B8" s="677"/>
      <c r="C8" s="685"/>
      <c r="D8" s="685"/>
      <c r="E8" s="685"/>
      <c r="F8" s="685"/>
      <c r="G8" s="408" t="s">
        <v>108</v>
      </c>
      <c r="H8" s="408" t="s">
        <v>12</v>
      </c>
      <c r="I8" s="408" t="s">
        <v>108</v>
      </c>
      <c r="J8" s="408" t="s">
        <v>12</v>
      </c>
      <c r="K8" s="408" t="s">
        <v>108</v>
      </c>
      <c r="L8" s="408" t="s">
        <v>12</v>
      </c>
      <c r="M8" s="408" t="s">
        <v>108</v>
      </c>
      <c r="N8" s="408" t="s">
        <v>12</v>
      </c>
      <c r="O8" s="408" t="s">
        <v>108</v>
      </c>
      <c r="P8" s="408" t="s">
        <v>12</v>
      </c>
      <c r="Q8" s="677"/>
      <c r="R8" s="677"/>
      <c r="S8" s="677"/>
      <c r="T8" s="677"/>
      <c r="U8" s="691"/>
    </row>
    <row r="9" spans="1:23" s="355" customFormat="1" ht="15.75" x14ac:dyDescent="0.25">
      <c r="A9" s="409"/>
      <c r="B9" s="410"/>
      <c r="C9" s="411"/>
      <c r="D9" s="411"/>
      <c r="E9" s="412"/>
      <c r="F9" s="411"/>
      <c r="G9" s="413"/>
      <c r="H9" s="413"/>
      <c r="I9" s="413"/>
      <c r="J9" s="413"/>
      <c r="K9" s="413"/>
      <c r="L9" s="413"/>
      <c r="M9" s="413"/>
      <c r="N9" s="413"/>
      <c r="O9" s="413"/>
      <c r="P9" s="413"/>
      <c r="Q9" s="414"/>
      <c r="R9" s="414"/>
      <c r="S9" s="414"/>
      <c r="T9" s="414"/>
      <c r="U9" s="415"/>
    </row>
    <row r="10" spans="1:23" ht="182.25" customHeight="1" x14ac:dyDescent="0.25">
      <c r="A10" s="511" t="s">
        <v>1390</v>
      </c>
      <c r="B10" s="643" t="s">
        <v>2172</v>
      </c>
      <c r="C10" s="630" t="s">
        <v>2198</v>
      </c>
      <c r="D10" s="630" t="s">
        <v>2199</v>
      </c>
      <c r="E10" s="631" t="s">
        <v>2627</v>
      </c>
      <c r="F10" s="644" t="s">
        <v>2196</v>
      </c>
      <c r="G10" s="630"/>
      <c r="H10" s="633"/>
      <c r="I10" s="632">
        <v>1</v>
      </c>
      <c r="J10" s="579"/>
      <c r="K10" s="630"/>
      <c r="L10" s="633"/>
      <c r="M10" s="630"/>
      <c r="N10" s="633"/>
      <c r="O10" s="635">
        <f>G10+I10+K10+M10</f>
        <v>1</v>
      </c>
      <c r="P10" s="636">
        <f>H10+J10+L10+N10</f>
        <v>0</v>
      </c>
      <c r="Q10" s="630" t="s">
        <v>2429</v>
      </c>
      <c r="R10" s="630" t="s">
        <v>2200</v>
      </c>
      <c r="S10" s="630" t="s">
        <v>2201</v>
      </c>
      <c r="T10" s="630" t="s">
        <v>1539</v>
      </c>
      <c r="U10" s="630" t="s">
        <v>2197</v>
      </c>
    </row>
    <row r="11" spans="1:23" ht="145.15" customHeight="1" x14ac:dyDescent="0.25">
      <c r="A11" s="717" t="s">
        <v>1389</v>
      </c>
      <c r="B11" s="717" t="s">
        <v>2173</v>
      </c>
      <c r="C11" s="630" t="s">
        <v>2174</v>
      </c>
      <c r="D11" s="630" t="s">
        <v>2175</v>
      </c>
      <c r="E11" s="631" t="s">
        <v>2628</v>
      </c>
      <c r="F11" s="630" t="s">
        <v>2163</v>
      </c>
      <c r="G11" s="632">
        <v>1</v>
      </c>
      <c r="H11" s="579"/>
      <c r="I11" s="630"/>
      <c r="J11" s="633"/>
      <c r="K11" s="634"/>
      <c r="L11" s="633"/>
      <c r="M11" s="630"/>
      <c r="N11" s="633"/>
      <c r="O11" s="635">
        <f t="shared" ref="O11:O27" si="0">G11+I11+K11+M11</f>
        <v>1</v>
      </c>
      <c r="P11" s="636">
        <f t="shared" ref="P11:P27" si="1">H11+J11+L11+N11</f>
        <v>0</v>
      </c>
      <c r="Q11" s="630" t="s">
        <v>2428</v>
      </c>
      <c r="R11" s="630" t="s">
        <v>1844</v>
      </c>
      <c r="S11" s="630" t="s">
        <v>1842</v>
      </c>
      <c r="T11" s="630" t="s">
        <v>1539</v>
      </c>
      <c r="U11" s="630" t="s">
        <v>1843</v>
      </c>
      <c r="V11" s="629"/>
      <c r="W11" s="629"/>
    </row>
    <row r="12" spans="1:23" s="432" customFormat="1" ht="408.75" customHeight="1" x14ac:dyDescent="0.25">
      <c r="A12" s="718"/>
      <c r="B12" s="718"/>
      <c r="C12" s="630" t="s">
        <v>2170</v>
      </c>
      <c r="D12" s="630" t="s">
        <v>2171</v>
      </c>
      <c r="E12" s="631" t="s">
        <v>2629</v>
      </c>
      <c r="F12" s="637" t="s">
        <v>2164</v>
      </c>
      <c r="G12" s="632">
        <v>0.25</v>
      </c>
      <c r="H12" s="579"/>
      <c r="I12" s="632">
        <v>0.25</v>
      </c>
      <c r="J12" s="579"/>
      <c r="K12" s="632">
        <v>0.25</v>
      </c>
      <c r="L12" s="579"/>
      <c r="M12" s="632">
        <v>0.25</v>
      </c>
      <c r="N12" s="579"/>
      <c r="O12" s="635">
        <v>1</v>
      </c>
      <c r="P12" s="636">
        <v>0</v>
      </c>
      <c r="Q12" s="630" t="s">
        <v>2427</v>
      </c>
      <c r="R12" s="630" t="s">
        <v>2168</v>
      </c>
      <c r="S12" s="630" t="s">
        <v>2169</v>
      </c>
      <c r="T12" s="630" t="s">
        <v>1539</v>
      </c>
      <c r="U12" s="630" t="s">
        <v>2165</v>
      </c>
      <c r="V12" s="629"/>
      <c r="W12" s="629"/>
    </row>
    <row r="13" spans="1:23" ht="80.45" customHeight="1" x14ac:dyDescent="0.25">
      <c r="A13" s="718"/>
      <c r="B13" s="718"/>
      <c r="C13" s="630" t="s">
        <v>2176</v>
      </c>
      <c r="D13" s="630" t="s">
        <v>2178</v>
      </c>
      <c r="E13" s="631"/>
      <c r="F13" s="638" t="s">
        <v>1751</v>
      </c>
      <c r="G13" s="630"/>
      <c r="H13" s="633"/>
      <c r="I13" s="632">
        <v>0.33329999999999999</v>
      </c>
      <c r="J13" s="579"/>
      <c r="K13" s="632">
        <v>0.33329999999999999</v>
      </c>
      <c r="L13" s="579"/>
      <c r="M13" s="632">
        <v>0.33329999999999999</v>
      </c>
      <c r="N13" s="579"/>
      <c r="O13" s="635">
        <f t="shared" si="0"/>
        <v>0.99990000000000001</v>
      </c>
      <c r="P13" s="636">
        <f t="shared" si="1"/>
        <v>0</v>
      </c>
      <c r="Q13" s="630" t="s">
        <v>2426</v>
      </c>
      <c r="R13" s="630" t="s">
        <v>1845</v>
      </c>
      <c r="S13" s="630" t="s">
        <v>1848</v>
      </c>
      <c r="T13" s="630" t="s">
        <v>1850</v>
      </c>
      <c r="U13" s="630" t="s">
        <v>2166</v>
      </c>
      <c r="V13" s="629"/>
      <c r="W13" s="629"/>
    </row>
    <row r="14" spans="1:23" ht="216" customHeight="1" x14ac:dyDescent="0.25">
      <c r="A14" s="718"/>
      <c r="B14" s="718"/>
      <c r="C14" s="630" t="s">
        <v>2177</v>
      </c>
      <c r="D14" s="630" t="s">
        <v>2179</v>
      </c>
      <c r="E14" s="631" t="s">
        <v>2630</v>
      </c>
      <c r="F14" s="584" t="s">
        <v>1737</v>
      </c>
      <c r="G14" s="630"/>
      <c r="H14" s="633"/>
      <c r="I14" s="630"/>
      <c r="J14" s="633"/>
      <c r="K14" s="634"/>
      <c r="L14" s="633"/>
      <c r="M14" s="632">
        <v>1</v>
      </c>
      <c r="N14" s="579"/>
      <c r="O14" s="635">
        <f t="shared" si="0"/>
        <v>1</v>
      </c>
      <c r="P14" s="636">
        <f t="shared" si="1"/>
        <v>0</v>
      </c>
      <c r="Q14" s="630" t="s">
        <v>2425</v>
      </c>
      <c r="R14" s="630" t="s">
        <v>1846</v>
      </c>
      <c r="S14" s="630" t="s">
        <v>1849</v>
      </c>
      <c r="T14" s="630" t="s">
        <v>1850</v>
      </c>
      <c r="U14" s="630" t="s">
        <v>2167</v>
      </c>
      <c r="V14" s="629"/>
      <c r="W14" s="629"/>
    </row>
    <row r="15" spans="1:23" ht="94.5" x14ac:dyDescent="0.25">
      <c r="A15" s="718"/>
      <c r="B15" s="718"/>
      <c r="C15" s="630" t="s">
        <v>2181</v>
      </c>
      <c r="D15" s="630" t="s">
        <v>2180</v>
      </c>
      <c r="E15" s="631" t="s">
        <v>2631</v>
      </c>
      <c r="F15" s="584" t="s">
        <v>1738</v>
      </c>
      <c r="G15" s="632">
        <v>0.25</v>
      </c>
      <c r="H15" s="579"/>
      <c r="J15" s="579"/>
      <c r="K15" s="632">
        <v>0.25</v>
      </c>
      <c r="L15" s="579"/>
      <c r="M15" s="632">
        <v>0.25</v>
      </c>
      <c r="N15" s="579"/>
      <c r="O15" s="635">
        <f>G15+J16+K15+M15</f>
        <v>1</v>
      </c>
      <c r="P15" s="636">
        <f t="shared" si="1"/>
        <v>0</v>
      </c>
      <c r="Q15" s="630" t="s">
        <v>2405</v>
      </c>
      <c r="R15" s="630" t="s">
        <v>1846</v>
      </c>
      <c r="S15" s="630" t="s">
        <v>1852</v>
      </c>
      <c r="T15" s="630" t="s">
        <v>1851</v>
      </c>
      <c r="U15" s="630" t="s">
        <v>1843</v>
      </c>
      <c r="V15" s="629"/>
      <c r="W15" s="629"/>
    </row>
    <row r="16" spans="1:23" s="432" customFormat="1" ht="105" customHeight="1" x14ac:dyDescent="0.25">
      <c r="A16" s="639"/>
      <c r="B16" s="639"/>
      <c r="C16" s="630" t="s">
        <v>2182</v>
      </c>
      <c r="D16" s="630" t="s">
        <v>2183</v>
      </c>
      <c r="E16" s="631" t="s">
        <v>2632</v>
      </c>
      <c r="F16" s="584" t="s">
        <v>1739</v>
      </c>
      <c r="G16" s="640">
        <v>1</v>
      </c>
      <c r="H16" s="579">
        <v>6560</v>
      </c>
      <c r="J16" s="632">
        <v>0.25</v>
      </c>
      <c r="K16" s="634"/>
      <c r="L16" s="633"/>
      <c r="M16" s="630"/>
      <c r="N16" s="633"/>
      <c r="O16" s="635">
        <f>G16+J17+K16+M16</f>
        <v>1</v>
      </c>
      <c r="P16" s="636">
        <f>'1. TALLERES SEMINARIOS'!D541</f>
        <v>6560</v>
      </c>
      <c r="Q16" s="630" t="s">
        <v>2424</v>
      </c>
      <c r="R16" s="630" t="s">
        <v>1847</v>
      </c>
      <c r="S16" s="630" t="s">
        <v>1853</v>
      </c>
      <c r="T16" s="630" t="s">
        <v>1701</v>
      </c>
      <c r="U16" s="630" t="s">
        <v>1701</v>
      </c>
      <c r="V16" s="629"/>
      <c r="W16" s="629"/>
    </row>
    <row r="17" spans="1:23" s="355" customFormat="1" ht="15.75" x14ac:dyDescent="0.25">
      <c r="A17" s="716" t="s">
        <v>1445</v>
      </c>
      <c r="B17" s="716" t="s">
        <v>1400</v>
      </c>
      <c r="C17" s="630"/>
      <c r="D17" s="630"/>
      <c r="E17" s="641"/>
      <c r="F17" s="630"/>
      <c r="G17" s="630"/>
      <c r="H17" s="633"/>
      <c r="I17" s="630"/>
      <c r="J17" s="630">
        <v>0</v>
      </c>
      <c r="K17" s="630"/>
      <c r="L17" s="633"/>
      <c r="M17" s="630"/>
      <c r="N17" s="633"/>
      <c r="O17" s="635">
        <f t="shared" si="0"/>
        <v>0</v>
      </c>
      <c r="P17" s="636" t="e">
        <f>H17+#REF!+L17+N17</f>
        <v>#REF!</v>
      </c>
      <c r="Q17" s="630"/>
      <c r="R17" s="630"/>
      <c r="S17" s="630"/>
      <c r="T17" s="630"/>
      <c r="U17" s="642"/>
      <c r="V17" s="629"/>
      <c r="W17" s="629"/>
    </row>
    <row r="18" spans="1:23" s="355" customFormat="1" ht="15.75" x14ac:dyDescent="0.25">
      <c r="A18" s="716"/>
      <c r="B18" s="716"/>
      <c r="C18" s="630"/>
      <c r="D18" s="630"/>
      <c r="E18" s="641"/>
      <c r="F18" s="630"/>
      <c r="G18" s="630"/>
      <c r="H18" s="633"/>
      <c r="I18" s="630"/>
      <c r="J18" s="633"/>
      <c r="K18" s="630"/>
      <c r="L18" s="633"/>
      <c r="M18" s="630"/>
      <c r="N18" s="633"/>
      <c r="O18" s="635">
        <f t="shared" si="0"/>
        <v>0</v>
      </c>
      <c r="P18" s="636">
        <f t="shared" si="1"/>
        <v>0</v>
      </c>
      <c r="Q18" s="630"/>
      <c r="R18" s="630"/>
      <c r="S18" s="630"/>
      <c r="T18" s="630"/>
      <c r="U18" s="642"/>
      <c r="V18" s="629"/>
      <c r="W18" s="629"/>
    </row>
    <row r="19" spans="1:23" s="355" customFormat="1" ht="15.75" x14ac:dyDescent="0.25">
      <c r="A19" s="716"/>
      <c r="B19" s="716"/>
      <c r="C19" s="630"/>
      <c r="D19" s="630"/>
      <c r="E19" s="641"/>
      <c r="F19" s="630"/>
      <c r="G19" s="630"/>
      <c r="H19" s="633"/>
      <c r="I19" s="630"/>
      <c r="J19" s="633"/>
      <c r="K19" s="630"/>
      <c r="L19" s="633"/>
      <c r="M19" s="630"/>
      <c r="N19" s="633"/>
      <c r="O19" s="635">
        <f t="shared" si="0"/>
        <v>0</v>
      </c>
      <c r="P19" s="636">
        <f t="shared" si="1"/>
        <v>0</v>
      </c>
      <c r="Q19" s="630"/>
      <c r="R19" s="630"/>
      <c r="S19" s="630"/>
      <c r="T19" s="630"/>
      <c r="U19" s="642"/>
      <c r="V19" s="629"/>
      <c r="W19" s="629"/>
    </row>
    <row r="20" spans="1:23" s="355" customFormat="1" ht="15.75" x14ac:dyDescent="0.25">
      <c r="A20" s="716"/>
      <c r="B20" s="716"/>
      <c r="C20" s="630"/>
      <c r="D20" s="630"/>
      <c r="E20" s="641"/>
      <c r="F20" s="630"/>
      <c r="G20" s="630"/>
      <c r="H20" s="633"/>
      <c r="I20" s="630"/>
      <c r="J20" s="633"/>
      <c r="K20" s="630"/>
      <c r="L20" s="633"/>
      <c r="M20" s="630"/>
      <c r="N20" s="633"/>
      <c r="O20" s="635">
        <f t="shared" si="0"/>
        <v>0</v>
      </c>
      <c r="P20" s="636">
        <f t="shared" si="1"/>
        <v>0</v>
      </c>
      <c r="Q20" s="630"/>
      <c r="R20" s="630"/>
      <c r="S20" s="630"/>
      <c r="T20" s="630"/>
      <c r="U20" s="642"/>
      <c r="V20" s="629"/>
      <c r="W20" s="629"/>
    </row>
    <row r="21" spans="1:23" s="355" customFormat="1" ht="15.75" x14ac:dyDescent="0.25">
      <c r="A21" s="716"/>
      <c r="B21" s="716"/>
      <c r="C21" s="630"/>
      <c r="D21" s="630"/>
      <c r="E21" s="641"/>
      <c r="F21" s="630"/>
      <c r="G21" s="630"/>
      <c r="H21" s="633"/>
      <c r="I21" s="630"/>
      <c r="J21" s="633"/>
      <c r="K21" s="630"/>
      <c r="L21" s="633"/>
      <c r="M21" s="630"/>
      <c r="N21" s="633"/>
      <c r="O21" s="635">
        <f t="shared" si="0"/>
        <v>0</v>
      </c>
      <c r="P21" s="636">
        <f t="shared" si="1"/>
        <v>0</v>
      </c>
      <c r="Q21" s="630"/>
      <c r="R21" s="630"/>
      <c r="S21" s="630"/>
      <c r="T21" s="630"/>
      <c r="U21" s="642"/>
      <c r="V21" s="629"/>
      <c r="W21" s="629"/>
    </row>
    <row r="22" spans="1:23" s="355" customFormat="1" ht="15.75" x14ac:dyDescent="0.25">
      <c r="A22" s="716"/>
      <c r="B22" s="716"/>
      <c r="C22" s="630"/>
      <c r="D22" s="630"/>
      <c r="E22" s="641"/>
      <c r="F22" s="630"/>
      <c r="G22" s="630"/>
      <c r="H22" s="633"/>
      <c r="I22" s="630"/>
      <c r="J22" s="633"/>
      <c r="K22" s="630"/>
      <c r="L22" s="633"/>
      <c r="M22" s="630"/>
      <c r="N22" s="633"/>
      <c r="O22" s="635">
        <f t="shared" si="0"/>
        <v>0</v>
      </c>
      <c r="P22" s="636">
        <f t="shared" si="1"/>
        <v>0</v>
      </c>
      <c r="Q22" s="630"/>
      <c r="R22" s="630"/>
      <c r="S22" s="630"/>
      <c r="T22" s="630"/>
      <c r="U22" s="642"/>
      <c r="V22" s="629"/>
      <c r="W22" s="629"/>
    </row>
    <row r="23" spans="1:23" s="355" customFormat="1" ht="15.75" x14ac:dyDescent="0.25">
      <c r="A23" s="716"/>
      <c r="B23" s="716"/>
      <c r="C23" s="630"/>
      <c r="D23" s="630"/>
      <c r="E23" s="641"/>
      <c r="F23" s="630"/>
      <c r="G23" s="630"/>
      <c r="H23" s="633"/>
      <c r="I23" s="630"/>
      <c r="J23" s="633"/>
      <c r="K23" s="630"/>
      <c r="L23" s="633"/>
      <c r="M23" s="630"/>
      <c r="N23" s="633"/>
      <c r="O23" s="635">
        <f t="shared" si="0"/>
        <v>0</v>
      </c>
      <c r="P23" s="636">
        <f t="shared" si="1"/>
        <v>0</v>
      </c>
      <c r="Q23" s="630"/>
      <c r="R23" s="630"/>
      <c r="S23" s="630"/>
      <c r="T23" s="630"/>
      <c r="U23" s="642"/>
      <c r="V23" s="629"/>
      <c r="W23" s="629"/>
    </row>
    <row r="24" spans="1:23" s="355" customFormat="1" ht="15.75" x14ac:dyDescent="0.25">
      <c r="A24" s="716"/>
      <c r="B24" s="716"/>
      <c r="C24" s="630"/>
      <c r="D24" s="630"/>
      <c r="E24" s="641"/>
      <c r="F24" s="630"/>
      <c r="G24" s="630"/>
      <c r="H24" s="633"/>
      <c r="I24" s="630"/>
      <c r="J24" s="633"/>
      <c r="K24" s="630"/>
      <c r="L24" s="633"/>
      <c r="M24" s="630"/>
      <c r="N24" s="633"/>
      <c r="O24" s="635">
        <f t="shared" si="0"/>
        <v>0</v>
      </c>
      <c r="P24" s="636">
        <f t="shared" si="1"/>
        <v>0</v>
      </c>
      <c r="Q24" s="630"/>
      <c r="R24" s="630"/>
      <c r="S24" s="630"/>
      <c r="T24" s="630"/>
      <c r="U24" s="642"/>
      <c r="V24" s="629"/>
      <c r="W24" s="629"/>
    </row>
    <row r="25" spans="1:23" s="355" customFormat="1" ht="15.75" x14ac:dyDescent="0.25">
      <c r="A25" s="716"/>
      <c r="B25" s="716"/>
      <c r="C25" s="630"/>
      <c r="D25" s="630"/>
      <c r="E25" s="641"/>
      <c r="F25" s="630"/>
      <c r="G25" s="630"/>
      <c r="H25" s="633"/>
      <c r="I25" s="630"/>
      <c r="J25" s="633"/>
      <c r="K25" s="630"/>
      <c r="L25" s="633"/>
      <c r="M25" s="630"/>
      <c r="N25" s="633"/>
      <c r="O25" s="635">
        <f t="shared" si="0"/>
        <v>0</v>
      </c>
      <c r="P25" s="636">
        <f t="shared" si="1"/>
        <v>0</v>
      </c>
      <c r="Q25" s="630"/>
      <c r="R25" s="630"/>
      <c r="S25" s="630"/>
      <c r="T25" s="630"/>
      <c r="U25" s="642"/>
      <c r="V25" s="629"/>
      <c r="W25" s="629"/>
    </row>
    <row r="26" spans="1:23" s="355" customFormat="1" ht="15.75" x14ac:dyDescent="0.25">
      <c r="A26" s="716"/>
      <c r="B26" s="716"/>
      <c r="C26" s="630"/>
      <c r="D26" s="630"/>
      <c r="E26" s="641"/>
      <c r="F26" s="630"/>
      <c r="G26" s="630"/>
      <c r="H26" s="633"/>
      <c r="I26" s="630"/>
      <c r="J26" s="633"/>
      <c r="K26" s="630"/>
      <c r="L26" s="633"/>
      <c r="M26" s="630"/>
      <c r="N26" s="633"/>
      <c r="O26" s="635">
        <f t="shared" si="0"/>
        <v>0</v>
      </c>
      <c r="P26" s="636">
        <f t="shared" si="1"/>
        <v>0</v>
      </c>
      <c r="Q26" s="630"/>
      <c r="R26" s="630"/>
      <c r="S26" s="630"/>
      <c r="T26" s="630"/>
      <c r="U26" s="642"/>
      <c r="V26" s="629"/>
      <c r="W26" s="629"/>
    </row>
    <row r="27" spans="1:23" ht="30.75" customHeight="1" x14ac:dyDescent="0.25">
      <c r="A27" s="716"/>
      <c r="B27" s="716"/>
      <c r="C27" s="630"/>
      <c r="D27" s="630"/>
      <c r="E27" s="641"/>
      <c r="F27" s="630"/>
      <c r="G27" s="630"/>
      <c r="H27" s="633"/>
      <c r="I27" s="630"/>
      <c r="J27" s="633"/>
      <c r="K27" s="630"/>
      <c r="L27" s="633"/>
      <c r="M27" s="630"/>
      <c r="N27" s="633"/>
      <c r="O27" s="635">
        <f t="shared" si="0"/>
        <v>0</v>
      </c>
      <c r="P27" s="636">
        <f t="shared" si="1"/>
        <v>0</v>
      </c>
      <c r="Q27" s="630"/>
      <c r="R27" s="630"/>
      <c r="S27" s="630"/>
      <c r="T27" s="630"/>
      <c r="U27" s="630"/>
      <c r="V27" s="629"/>
      <c r="W27" s="629"/>
    </row>
    <row r="28" spans="1:23" ht="15.75" x14ac:dyDescent="0.25">
      <c r="A28" s="288"/>
      <c r="B28" s="289"/>
      <c r="C28" s="288" t="s">
        <v>1486</v>
      </c>
      <c r="D28" s="289"/>
      <c r="E28" s="289"/>
      <c r="F28" s="290"/>
      <c r="G28" s="278">
        <f t="shared" ref="G28:P28" si="2">SUM(G10:G27)</f>
        <v>2.5</v>
      </c>
      <c r="H28" s="279">
        <f t="shared" si="2"/>
        <v>6560</v>
      </c>
      <c r="I28" s="278">
        <f t="shared" si="2"/>
        <v>1.5832999999999999</v>
      </c>
      <c r="J28" s="279">
        <f t="shared" si="2"/>
        <v>0.25</v>
      </c>
      <c r="K28" s="278">
        <f t="shared" si="2"/>
        <v>0.83329999999999993</v>
      </c>
      <c r="L28" s="279">
        <f t="shared" si="2"/>
        <v>0</v>
      </c>
      <c r="M28" s="278">
        <f t="shared" si="2"/>
        <v>1.8332999999999999</v>
      </c>
      <c r="N28" s="279">
        <f t="shared" si="2"/>
        <v>0</v>
      </c>
      <c r="O28" s="279">
        <f t="shared" si="2"/>
        <v>6.9999000000000002</v>
      </c>
      <c r="P28" s="279" t="e">
        <f t="shared" si="2"/>
        <v>#REF!</v>
      </c>
      <c r="Q28" s="264"/>
      <c r="R28" s="264"/>
      <c r="S28" s="264"/>
      <c r="T28" s="264"/>
      <c r="U28" s="264"/>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sheetData>
  <mergeCells count="22">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17:A27"/>
    <mergeCell ref="B17:B27"/>
    <mergeCell ref="E6:E8"/>
    <mergeCell ref="A6:A8"/>
    <mergeCell ref="A11:A15"/>
    <mergeCell ref="B11:B1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D10" workbookViewId="0">
      <selection activeCell="F25" sqref="F25"/>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21.140625" style="196" customWidth="1"/>
    <col min="10" max="10" width="15.85546875" style="86" bestFit="1" customWidth="1"/>
    <col min="11" max="16384" width="11.5703125" style="86"/>
  </cols>
  <sheetData>
    <row r="2" spans="2:9" ht="16.5" thickBot="1" x14ac:dyDescent="0.3">
      <c r="H2" s="664" t="s">
        <v>1369</v>
      </c>
      <c r="I2" s="664"/>
    </row>
    <row r="3" spans="2:9" ht="19.5" thickBot="1" x14ac:dyDescent="0.3">
      <c r="B3" s="81" t="s">
        <v>21</v>
      </c>
      <c r="C3" s="81" t="s">
        <v>391</v>
      </c>
      <c r="H3" s="396" t="s">
        <v>390</v>
      </c>
      <c r="I3" s="397" t="s">
        <v>391</v>
      </c>
    </row>
    <row r="4" spans="2:9" ht="18.75" x14ac:dyDescent="0.25">
      <c r="B4" s="82" t="s">
        <v>122</v>
      </c>
      <c r="C4" s="201">
        <f>'1. TALLERES SEMINARIOS'!D5</f>
        <v>189320.5</v>
      </c>
      <c r="H4" s="393" t="s">
        <v>1357</v>
      </c>
      <c r="I4" s="546">
        <f>'1. Desarrollo e Innov. Curricu.'!P19</f>
        <v>722703.75</v>
      </c>
    </row>
    <row r="5" spans="2:9" ht="18.75" x14ac:dyDescent="0.25">
      <c r="B5" s="82" t="s">
        <v>415</v>
      </c>
      <c r="C5" s="201">
        <f>'2. CONTRATACION DE PERSONAL'!D5</f>
        <v>76084864.200000003</v>
      </c>
      <c r="H5" s="394" t="s">
        <v>1359</v>
      </c>
      <c r="I5" s="547">
        <f>'2. Investigación Científica'!P32</f>
        <v>67520.5</v>
      </c>
    </row>
    <row r="6" spans="2:9" ht="18.75" x14ac:dyDescent="0.25">
      <c r="B6" s="82" t="s">
        <v>126</v>
      </c>
      <c r="C6" s="201">
        <f>'3. EQUIPO DE OFICINA'!D5</f>
        <v>1021000</v>
      </c>
      <c r="H6" s="394" t="s">
        <v>471</v>
      </c>
      <c r="I6" s="547">
        <f>'3. Vinculación Univ. Sociedad'!P46</f>
        <v>110863.535</v>
      </c>
    </row>
    <row r="7" spans="2:9" ht="19.5" thickBot="1" x14ac:dyDescent="0.3">
      <c r="B7" s="82" t="s">
        <v>416</v>
      </c>
      <c r="C7" s="201">
        <f>'4. EQUIPO TECNOLÓGICOS'!D5</f>
        <v>7170250</v>
      </c>
      <c r="E7" s="399" t="s">
        <v>119</v>
      </c>
      <c r="F7" s="405" t="s">
        <v>1451</v>
      </c>
      <c r="H7" s="394" t="s">
        <v>1358</v>
      </c>
      <c r="I7" s="547">
        <f>'4. Docencia y Profesorado Univ.'!P11</f>
        <v>2100</v>
      </c>
    </row>
    <row r="8" spans="2:9" ht="18.75" x14ac:dyDescent="0.25">
      <c r="B8" s="82" t="s">
        <v>127</v>
      </c>
      <c r="C8" s="201">
        <f>'5. ACTIVIDADES ESPECIALES'!D5</f>
        <v>16458259.135</v>
      </c>
      <c r="E8" s="403" t="s">
        <v>1453</v>
      </c>
      <c r="F8" s="559">
        <f>Presupuesto!D566</f>
        <v>89151643.834999993</v>
      </c>
      <c r="H8" s="394" t="s">
        <v>1360</v>
      </c>
      <c r="I8" s="547">
        <f>'5. Estudiantes y Graduados'!P29</f>
        <v>1092000</v>
      </c>
    </row>
    <row r="9" spans="2:9" ht="19.5" thickBot="1" x14ac:dyDescent="0.3">
      <c r="B9" s="92" t="s">
        <v>386</v>
      </c>
      <c r="C9" s="83">
        <f>'6. Becas'!D5</f>
        <v>1133200</v>
      </c>
      <c r="E9" s="404" t="s">
        <v>1477</v>
      </c>
      <c r="F9" s="560">
        <f>Presupuesto!E566</f>
        <v>12905250</v>
      </c>
      <c r="H9" s="394" t="s">
        <v>472</v>
      </c>
      <c r="I9" s="547">
        <f>'6. Gestión del Conocimiento'!P26</f>
        <v>877581.85000000009</v>
      </c>
    </row>
    <row r="10" spans="2:9" ht="19.5" thickBot="1" x14ac:dyDescent="0.3">
      <c r="B10" s="92" t="s">
        <v>387</v>
      </c>
      <c r="C10" s="83">
        <f>'7. Infraestructura'!D5</f>
        <v>0</v>
      </c>
      <c r="E10" s="406" t="s">
        <v>1452</v>
      </c>
      <c r="F10" s="561">
        <f>Presupuesto!F566</f>
        <v>102056893.83499999</v>
      </c>
      <c r="G10" s="111"/>
      <c r="H10" s="394" t="s">
        <v>1361</v>
      </c>
      <c r="I10" s="548">
        <f>'7. Lo Esencial de la Reforma U.'!P33</f>
        <v>1784650</v>
      </c>
    </row>
    <row r="11" spans="2:9" ht="18.75" x14ac:dyDescent="0.25">
      <c r="B11" s="82" t="s">
        <v>418</v>
      </c>
      <c r="C11" s="83">
        <f>'8. Venta de Servicios'!D5</f>
        <v>0</v>
      </c>
      <c r="E11" s="407" t="s">
        <v>405</v>
      </c>
      <c r="F11" s="562">
        <f>Presupuesto!AR566</f>
        <v>102056893.83499999</v>
      </c>
      <c r="G11" s="111"/>
      <c r="H11" s="394" t="s">
        <v>1446</v>
      </c>
      <c r="I11" s="548" t="e">
        <f>'8. Asegura. de la Calid. y M'!P28</f>
        <v>#REF!</v>
      </c>
    </row>
    <row r="12" spans="2:9" ht="18.75" x14ac:dyDescent="0.25">
      <c r="B12" s="92"/>
      <c r="C12" s="83"/>
      <c r="F12" s="111"/>
      <c r="G12" s="111"/>
      <c r="H12" s="394" t="s">
        <v>1363</v>
      </c>
      <c r="I12" s="548">
        <f>'9. Cultura de Inno. Insti...'!P12</f>
        <v>9100</v>
      </c>
    </row>
    <row r="13" spans="2:9" ht="24" thickBot="1" x14ac:dyDescent="0.3">
      <c r="B13" s="84" t="s">
        <v>125</v>
      </c>
      <c r="C13" s="402">
        <f>SUM(C4:C12)</f>
        <v>102056893.83500001</v>
      </c>
      <c r="F13" s="111"/>
      <c r="G13" s="111"/>
      <c r="H13" s="395" t="s">
        <v>1428</v>
      </c>
      <c r="I13" s="549">
        <f>'10. Posgrado'!P25</f>
        <v>0</v>
      </c>
    </row>
    <row r="14" spans="2:9" ht="23.25" x14ac:dyDescent="0.25">
      <c r="B14" s="84"/>
      <c r="C14" s="85"/>
      <c r="F14" s="111"/>
      <c r="G14" s="111"/>
      <c r="H14" s="398" t="s">
        <v>125</v>
      </c>
      <c r="I14" s="550" t="e">
        <f>SUM(I4:I13)</f>
        <v>#REF!</v>
      </c>
    </row>
    <row r="15" spans="2:9" ht="15.75" x14ac:dyDescent="0.25">
      <c r="F15" s="111"/>
      <c r="G15" s="111"/>
      <c r="H15" s="665"/>
      <c r="I15" s="665"/>
    </row>
    <row r="16" spans="2:9" ht="16.5" thickBot="1" x14ac:dyDescent="0.3">
      <c r="F16" s="545"/>
      <c r="G16" s="111"/>
      <c r="H16" s="666" t="s">
        <v>1371</v>
      </c>
      <c r="I16" s="666"/>
    </row>
    <row r="17" spans="2:15" ht="15.75" thickBot="1" x14ac:dyDescent="0.3">
      <c r="F17" s="111"/>
      <c r="G17" s="111"/>
      <c r="H17" s="399" t="s">
        <v>390</v>
      </c>
      <c r="I17" s="400" t="s">
        <v>391</v>
      </c>
      <c r="J17" s="196"/>
    </row>
    <row r="18" spans="2:15" x14ac:dyDescent="0.25">
      <c r="H18" s="446" t="s">
        <v>1364</v>
      </c>
      <c r="I18" s="551">
        <f>'11. Gestion Administrativa'!P28</f>
        <v>11847000</v>
      </c>
      <c r="J18" s="196"/>
    </row>
    <row r="19" spans="2:15" x14ac:dyDescent="0.25">
      <c r="H19" s="447" t="s">
        <v>1365</v>
      </c>
      <c r="I19" s="552">
        <f>'12. Gestión del Talento Humano'!P18</f>
        <v>85527814</v>
      </c>
      <c r="J19" s="196"/>
    </row>
    <row r="20" spans="2:15" x14ac:dyDescent="0.25">
      <c r="B20" s="441" t="s">
        <v>1473</v>
      </c>
      <c r="C20" s="442">
        <v>21.981300000000001</v>
      </c>
      <c r="D20" s="441" t="s">
        <v>1475</v>
      </c>
      <c r="E20" s="443"/>
      <c r="H20" s="447" t="s">
        <v>1366</v>
      </c>
      <c r="I20" s="552">
        <f>'13. Gestión Académica'!P14</f>
        <v>9000</v>
      </c>
      <c r="J20" s="196"/>
    </row>
    <row r="21" spans="2:15" x14ac:dyDescent="0.25">
      <c r="H21" s="447" t="s">
        <v>1367</v>
      </c>
      <c r="I21" s="552">
        <f>'14. Internacional... de la E.S.'!P36</f>
        <v>0</v>
      </c>
      <c r="J21" s="196"/>
    </row>
    <row r="22" spans="2:15" x14ac:dyDescent="0.25">
      <c r="H22" s="448" t="s">
        <v>1368</v>
      </c>
      <c r="I22" s="553">
        <f>'15. Gobernabilidad y Proceso...'!P29</f>
        <v>0</v>
      </c>
      <c r="J22" s="196"/>
    </row>
    <row r="23" spans="2:15" x14ac:dyDescent="0.25">
      <c r="H23" s="449" t="s">
        <v>1447</v>
      </c>
      <c r="I23" s="554">
        <f>'16. Desa. del Sistema Educ.Sup.'!P70</f>
        <v>0</v>
      </c>
      <c r="J23" s="196"/>
    </row>
    <row r="24" spans="2:15" s="433" customFormat="1" ht="15.75" thickBot="1" x14ac:dyDescent="0.3">
      <c r="H24" s="450" t="s">
        <v>1484</v>
      </c>
      <c r="I24" s="555">
        <f>'17. Gestión TIC'!P52</f>
        <v>0</v>
      </c>
      <c r="J24" s="196"/>
    </row>
    <row r="25" spans="2:15" ht="15.75" thickBot="1" x14ac:dyDescent="0.3">
      <c r="H25" s="445" t="s">
        <v>125</v>
      </c>
      <c r="I25" s="556">
        <f>SUM(I18:I23)</f>
        <v>97383814</v>
      </c>
    </row>
    <row r="26" spans="2:15" ht="15.75" thickBot="1" x14ac:dyDescent="0.3">
      <c r="I26" s="557"/>
    </row>
    <row r="27" spans="2:15" ht="15.75" thickBot="1" x14ac:dyDescent="0.3">
      <c r="H27" s="401" t="s">
        <v>1370</v>
      </c>
      <c r="I27" s="558" t="e">
        <f>I14+I25</f>
        <v>#REF!</v>
      </c>
    </row>
    <row r="28" spans="2:15" x14ac:dyDescent="0.25">
      <c r="H28" s="337"/>
      <c r="I28" s="338"/>
    </row>
    <row r="29" spans="2:15" x14ac:dyDescent="0.25">
      <c r="H29" s="337"/>
      <c r="I29" s="338"/>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1404</v>
      </c>
      <c r="D53" s="238">
        <f>SUMIF('2. CONTRATACION DE PERSONAL'!$C:$C,'Cuadro Resumen'!$B$40:$B$56,'2. CONTRATACION DE PERSONAL'!$G:$G)</f>
        <v>33818990.399999999</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3</v>
      </c>
      <c r="D55" s="238">
        <f>SUMIF('2. CONTRATACION DE PERSONAL'!$C:$C,'Cuadro Resumen'!$B$40:$B$56,'2. CONTRATACION DE PERSONAL'!$G:$G)</f>
        <v>900000</v>
      </c>
    </row>
    <row r="56" spans="2:4" ht="18.75" x14ac:dyDescent="0.25">
      <c r="B56" s="82" t="s">
        <v>61</v>
      </c>
      <c r="C56" s="167">
        <f>SUMIF('2. CONTRATACION DE PERSONAL'!C:C,'Cuadro Resumen'!$B$40:$B$56,'2. CONTRATACION DE PERSONAL'!D:D)</f>
        <v>0</v>
      </c>
      <c r="D56" s="238">
        <f>SUMIF('2. CONTRATACION DE PERSONAL'!$C:$C,'Cuadro Resumen'!$B$40:$B$56,'2. CONTRATACION DE PERSONAL'!$G:$G)</f>
        <v>0</v>
      </c>
    </row>
    <row r="57" spans="2:4" ht="23.25" x14ac:dyDescent="0.25">
      <c r="B57" s="84" t="s">
        <v>125</v>
      </c>
      <c r="C57" s="168">
        <f>SUBTOTAL(109,C40:C56)</f>
        <v>1407</v>
      </c>
      <c r="D57" s="238">
        <f>SUM(D40:D56)</f>
        <v>34718990.399999999</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0</v>
      </c>
      <c r="D69" s="239">
        <f>SUMIF('3. EQUIPO DE OFICINA'!$C:$C,'Cuadro Resumen'!$B$69:$B$78,'3. EQUIPO DE OFICINA'!$F:$F)</f>
        <v>0</v>
      </c>
    </row>
    <row r="70" spans="2:4" ht="18.75" x14ac:dyDescent="0.25">
      <c r="B70" s="92" t="s">
        <v>64</v>
      </c>
      <c r="C70" s="83">
        <f>SUMIF('3. EQUIPO DE OFICINA'!C:C,'Cuadro Resumen'!$B$69:$B$78,'3. EQUIPO DE OFICINA'!D:D)</f>
        <v>75</v>
      </c>
      <c r="D70" s="239">
        <f>SUMIF('3. EQUIPO DE OFICINA'!$C:$C,'Cuadro Resumen'!$B$69:$B$78,'3. EQUIPO DE OFICINA'!$F:$F)</f>
        <v>180000</v>
      </c>
    </row>
    <row r="71" spans="2:4" ht="18.75" x14ac:dyDescent="0.25">
      <c r="B71" s="92" t="s">
        <v>65</v>
      </c>
      <c r="C71" s="83">
        <f>SUMIF('3. EQUIPO DE OFICINA'!C:C,'Cuadro Resumen'!$B$69:$B$78,'3. EQUIPO DE OFICINA'!D:D)</f>
        <v>0</v>
      </c>
      <c r="D71" s="239">
        <f>SUMIF('3. EQUIPO DE OFICINA'!$C:$C,'Cuadro Resumen'!$B$69:$B$78,'3. EQUIPO DE OFICINA'!$F:$F)</f>
        <v>0</v>
      </c>
    </row>
    <row r="72" spans="2:4" ht="18.75" x14ac:dyDescent="0.25">
      <c r="B72" s="92" t="s">
        <v>66</v>
      </c>
      <c r="C72" s="83">
        <f>SUMIF('3. EQUIPO DE OFICINA'!C:C,'Cuadro Resumen'!$B$69:$B$78,'3. EQUIPO DE OFICINA'!D:D)</f>
        <v>0</v>
      </c>
      <c r="D72" s="239">
        <f>SUMIF('3. EQUIPO DE OFICINA'!$C:$C,'Cuadro Resumen'!$B$69:$B$78,'3. EQUIPO DE OFICINA'!$F:$F)</f>
        <v>0</v>
      </c>
    </row>
    <row r="73" spans="2:4" ht="18.75" x14ac:dyDescent="0.25">
      <c r="B73" s="92" t="s">
        <v>67</v>
      </c>
      <c r="C73" s="83">
        <f>SUMIF('3. EQUIPO DE OFICINA'!C:C,'Cuadro Resumen'!$B$69:$B$78,'3. EQUIPO DE OFICINA'!D:D)</f>
        <v>75</v>
      </c>
      <c r="D73" s="239">
        <f>SUMIF('3. EQUIPO DE OFICINA'!$C:$C,'Cuadro Resumen'!$B$69:$B$78,'3. EQUIPO DE OFICINA'!$F:$F)</f>
        <v>225000</v>
      </c>
    </row>
    <row r="74" spans="2:4" ht="18.75" x14ac:dyDescent="0.25">
      <c r="B74" s="92" t="s">
        <v>68</v>
      </c>
      <c r="C74" s="83">
        <f>SUMIF('3. EQUIPO DE OFICINA'!C:C,'Cuadro Resumen'!$B$69:$B$78,'3. EQUIPO DE OFICINA'!D:D)</f>
        <v>0</v>
      </c>
      <c r="D74" s="239">
        <f>SUMIF('3. EQUIPO DE OFICINA'!$C:$C,'Cuadro Resumen'!$B$69:$B$78,'3. EQUIPO DE OFICINA'!$F:$F)</f>
        <v>0</v>
      </c>
    </row>
    <row r="75" spans="2:4" ht="18.75" x14ac:dyDescent="0.25">
      <c r="B75" s="92" t="s">
        <v>69</v>
      </c>
      <c r="C75" s="83">
        <f>SUMIF('3. EQUIPO DE OFICINA'!C:C,'Cuadro Resumen'!$B$69:$B$78,'3. EQUIPO DE OFICINA'!D:D)</f>
        <v>75</v>
      </c>
      <c r="D75" s="239">
        <f>SUMIF('3. EQUIPO DE OFICINA'!$C:$C,'Cuadro Resumen'!$B$69:$B$78,'3. EQUIPO DE OFICINA'!$F:$F)</f>
        <v>600000</v>
      </c>
    </row>
    <row r="76" spans="2:4" ht="18.75" x14ac:dyDescent="0.25">
      <c r="B76" s="82" t="s">
        <v>70</v>
      </c>
      <c r="C76" s="83">
        <f>SUMIF('3. EQUIPO DE OFICINA'!C:C,'Cuadro Resumen'!$B$69:$B$78,'3. EQUIPO DE OFICINA'!D:D)</f>
        <v>8</v>
      </c>
      <c r="D76" s="239">
        <f>SUMIF('3. EQUIPO DE OFICINA'!$C:$C,'Cuadro Resumen'!$B$69:$B$78,'3. EQUIPO DE OFICINA'!$F:$F)</f>
        <v>16000</v>
      </c>
    </row>
    <row r="77" spans="2:4" ht="18.75" x14ac:dyDescent="0.25">
      <c r="B77" s="82" t="s">
        <v>71</v>
      </c>
      <c r="C77" s="83">
        <f>SUMIF('3. EQUIPO DE OFICINA'!C:C,'Cuadro Resumen'!$B$69:$B$78,'3. EQUIPO DE OFICINA'!D:D)</f>
        <v>0</v>
      </c>
      <c r="D77" s="239">
        <f>SUMIF('3. EQUIPO DE OFICINA'!$C:$C,'Cuadro Resumen'!$B$69:$B$78,'3. EQUIPO DE OFICINA'!$F:$F)</f>
        <v>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233</v>
      </c>
      <c r="D80" s="240">
        <f>SUM(D69:D79)</f>
        <v>1021000</v>
      </c>
    </row>
    <row r="83" spans="2:4" x14ac:dyDescent="0.25">
      <c r="B83" s="197" t="s">
        <v>381</v>
      </c>
    </row>
    <row r="85" spans="2:4" ht="18.75" x14ac:dyDescent="0.25">
      <c r="B85" s="81" t="s">
        <v>382</v>
      </c>
      <c r="C85" s="81" t="s">
        <v>55</v>
      </c>
      <c r="D85" s="237" t="s">
        <v>475</v>
      </c>
    </row>
    <row r="86" spans="2:4" ht="37.5" x14ac:dyDescent="0.25">
      <c r="B86" s="302" t="s">
        <v>1337</v>
      </c>
      <c r="C86" s="83">
        <f>SUMIF('4. EQUIPO TECNOLÓGICOS'!C:C,'Cuadro Resumen'!$B$86:$B$102,'4. EQUIPO TECNOLÓGICOS'!D:D)</f>
        <v>0</v>
      </c>
      <c r="D86" s="83">
        <f>SUMIF('4. EQUIPO TECNOLÓGICOS'!$C:$C,'Cuadro Resumen'!$B$86:$B$102,'4. EQUIPO TECNOLÓGICOS'!F:F)</f>
        <v>0</v>
      </c>
    </row>
    <row r="87" spans="2:4" ht="18.75" x14ac:dyDescent="0.25">
      <c r="B87" s="302" t="s">
        <v>1338</v>
      </c>
      <c r="C87" s="83">
        <f>SUMIF('4. EQUIPO TECNOLÓGICOS'!C:C,'Cuadro Resumen'!$B$86:$B$102,'4. EQUIPO TECNOLÓGICOS'!D:D)</f>
        <v>75</v>
      </c>
      <c r="D87" s="83">
        <f>SUMIF('4. EQUIPO TECNOLÓGICOS'!$C:$C,'Cuadro Resumen'!$B$86:$B$102,'4. EQUIPO TECNOLÓGICOS'!F:F)</f>
        <v>1125000</v>
      </c>
    </row>
    <row r="88" spans="2:4" ht="37.5" x14ac:dyDescent="0.25">
      <c r="B88" s="302" t="s">
        <v>1336</v>
      </c>
      <c r="C88" s="83">
        <f>SUMIF('4. EQUIPO TECNOLÓGICOS'!C:C,'Cuadro Resumen'!$B$86:$B$102,'4. EQUIPO TECNOLÓGICOS'!D:D)</f>
        <v>49</v>
      </c>
      <c r="D88" s="83">
        <f>SUMIF('4. EQUIPO TECNOLÓGICOS'!$C:$C,'Cuadro Resumen'!$B$86:$B$102,'4. EQUIPO TECNOLÓGICOS'!F:F)</f>
        <v>1715000</v>
      </c>
    </row>
    <row r="89" spans="2:4" ht="37.5" x14ac:dyDescent="0.25">
      <c r="B89" s="302" t="s">
        <v>1339</v>
      </c>
      <c r="C89" s="83">
        <f>SUMIF('4. EQUIPO TECNOLÓGICOS'!C:C,'Cuadro Resumen'!$B$86:$B$102,'4. EQUIPO TECNOLÓGICOS'!D:D)</f>
        <v>215</v>
      </c>
      <c r="D89" s="83">
        <f>SUMIF('4. EQUIPO TECNOLÓGICOS'!$C:$C,'Cuadro Resumen'!$B$86:$B$102,'4. EQUIPO TECNOLÓGICOS'!F:F)</f>
        <v>3225000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16</v>
      </c>
      <c r="D91" s="83">
        <f>SUMIF('4. EQUIPO TECNOLÓGICOS'!$C:$C,'Cuadro Resumen'!$B$86:$B$102,'4. EQUIPO TECNOLÓGICOS'!F:F)</f>
        <v>64000</v>
      </c>
    </row>
    <row r="92" spans="2:4" ht="18.75" x14ac:dyDescent="0.25">
      <c r="B92" s="92" t="s">
        <v>74</v>
      </c>
      <c r="C92" s="83">
        <f>SUMIF('4. EQUIPO TECNOLÓGICOS'!C:C,'Cuadro Resumen'!$B$86:$B$102,'4. EQUIPO TECNOLÓGICOS'!D:D)</f>
        <v>20</v>
      </c>
      <c r="D92" s="83">
        <f>SUMIF('4. EQUIPO TECNOLÓGICOS'!$C:$C,'Cuadro Resumen'!$B$86:$B$102,'4. EQUIPO TECNOLÓGICOS'!F:F)</f>
        <v>160000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43</v>
      </c>
      <c r="D94" s="83">
        <f>SUMIF('4. EQUIPO TECNOLÓGICOS'!$C:$C,'Cuadro Resumen'!$B$86:$B$102,'4. EQUIPO TECNOLÓGICOS'!F:F)</f>
        <v>559000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10</v>
      </c>
      <c r="D96" s="83">
        <f>SUMIF('4. EQUIPO TECNOLÓGICOS'!$C:$C,'Cuadro Resumen'!$B$86:$B$102,'4. EQUIPO TECNOLÓGICOS'!F:F)</f>
        <v>100000</v>
      </c>
    </row>
    <row r="97" spans="2:4" ht="18.75" x14ac:dyDescent="0.25">
      <c r="B97" s="92" t="s">
        <v>78</v>
      </c>
      <c r="C97" s="83">
        <f>SUMIF('4. EQUIPO TECNOLÓGICOS'!C:C,'Cuadro Resumen'!$B$86:$B$102,'4. EQUIPO TECNOLÓGICOS'!D:D)</f>
        <v>2</v>
      </c>
      <c r="D97" s="83">
        <f>SUMIF('4. EQUIPO TECNOLÓGICOS'!$C:$C,'Cuadro Resumen'!$B$86:$B$102,'4. EQUIPO TECNOLÓGICOS'!F:F)</f>
        <v>20000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1450</v>
      </c>
      <c r="C99" s="83">
        <f>SUMIF('4. EQUIPO TECNOLÓGICOS'!C:C,'Cuadro Resumen'!$B$86:$B$102,'4. EQUIPO TECNOLÓGICOS'!D:D)</f>
        <v>125</v>
      </c>
      <c r="D99" s="83">
        <f>SUMIF('4. EQUIPO TECNOLÓGICOS'!$C:$C,'Cuadro Resumen'!$B$86:$B$102,'4. EQUIPO TECNOLÓGICOS'!F:F)</f>
        <v>187500</v>
      </c>
    </row>
    <row r="100" spans="2:4" ht="18.75" x14ac:dyDescent="0.25">
      <c r="B100" s="92" t="s">
        <v>80</v>
      </c>
      <c r="C100" s="83">
        <f>SUMIF('4. EQUIPO TECNOLÓGICOS'!C:C,'Cuadro Resumen'!$B$86:$B$102,'4. EQUIPO TECNOLÓGICOS'!D:D)</f>
        <v>4</v>
      </c>
      <c r="D100" s="83">
        <f>SUMIF('4. EQUIPO TECNOLÓGICOS'!$C:$C,'Cuadro Resumen'!$B$86:$B$102,'4. EQUIPO TECNOLÓGICOS'!F:F)</f>
        <v>6000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559</v>
      </c>
      <c r="D103" s="85">
        <f>SUM(D86:D102)</f>
        <v>7161500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17"/>
    </row>
    <row r="198" spans="2:9" hidden="1" x14ac:dyDescent="0.25">
      <c r="B198" s="667" t="s">
        <v>1466</v>
      </c>
      <c r="C198" s="667"/>
      <c r="D198" s="667"/>
      <c r="E198" s="667"/>
      <c r="F198" s="667"/>
    </row>
    <row r="199" spans="2:9" hidden="1" x14ac:dyDescent="0.25">
      <c r="B199" s="421" t="s">
        <v>1467</v>
      </c>
      <c r="C199" s="420" t="s">
        <v>1468</v>
      </c>
      <c r="D199" s="420" t="s">
        <v>1468</v>
      </c>
      <c r="E199" s="420" t="s">
        <v>1469</v>
      </c>
      <c r="F199" s="420" t="s">
        <v>1469</v>
      </c>
    </row>
    <row r="200" spans="2:9" hidden="1" x14ac:dyDescent="0.25">
      <c r="B200" s="419"/>
      <c r="C200" s="419" t="s">
        <v>1470</v>
      </c>
      <c r="D200" s="419" t="s">
        <v>1471</v>
      </c>
      <c r="E200" s="419" t="s">
        <v>1470</v>
      </c>
      <c r="F200" s="419" t="s">
        <v>1471</v>
      </c>
    </row>
    <row r="201" spans="2:9" hidden="1" x14ac:dyDescent="0.25">
      <c r="B201" s="421" t="s">
        <v>3</v>
      </c>
      <c r="C201" s="418">
        <v>255</v>
      </c>
      <c r="D201" s="418">
        <v>235</v>
      </c>
      <c r="E201" s="418">
        <v>300</v>
      </c>
      <c r="F201" s="418">
        <v>280</v>
      </c>
    </row>
    <row r="202" spans="2:9" hidden="1" x14ac:dyDescent="0.25">
      <c r="B202" s="421" t="s">
        <v>4</v>
      </c>
      <c r="C202" s="418">
        <v>225</v>
      </c>
      <c r="D202" s="418">
        <v>205</v>
      </c>
      <c r="E202" s="418">
        <v>270</v>
      </c>
      <c r="F202" s="418">
        <v>250</v>
      </c>
    </row>
    <row r="203" spans="2:9" hidden="1" x14ac:dyDescent="0.25">
      <c r="B203" s="421" t="s">
        <v>5</v>
      </c>
      <c r="C203" s="418">
        <v>195</v>
      </c>
      <c r="D203" s="418">
        <v>180</v>
      </c>
      <c r="E203" s="418">
        <v>240</v>
      </c>
      <c r="F203" s="418">
        <v>220</v>
      </c>
    </row>
    <row r="204" spans="2:9" hidden="1" x14ac:dyDescent="0.25">
      <c r="B204" s="421" t="s">
        <v>6</v>
      </c>
      <c r="C204" s="418">
        <v>165</v>
      </c>
      <c r="D204" s="418">
        <v>150</v>
      </c>
      <c r="E204" s="418">
        <v>210</v>
      </c>
      <c r="F204" s="418">
        <v>195</v>
      </c>
    </row>
    <row r="205" spans="2:9" hidden="1" x14ac:dyDescent="0.25">
      <c r="B205" s="421" t="s">
        <v>1472</v>
      </c>
      <c r="C205" s="418">
        <v>145</v>
      </c>
      <c r="D205" s="418">
        <v>135</v>
      </c>
      <c r="E205" s="418">
        <v>185</v>
      </c>
      <c r="F205" s="418">
        <v>170</v>
      </c>
    </row>
    <row r="206" spans="2:9" hidden="1" x14ac:dyDescent="0.25">
      <c r="B206" s="416"/>
      <c r="C206" s="416"/>
      <c r="D206" s="416"/>
      <c r="E206" s="416"/>
      <c r="F206" s="416"/>
    </row>
    <row r="207" spans="2:9" hidden="1" x14ac:dyDescent="0.25">
      <c r="B207" s="668" t="s">
        <v>1473</v>
      </c>
      <c r="C207" s="668"/>
      <c r="D207" s="668"/>
      <c r="E207" s="444">
        <f>C20</f>
        <v>21.981300000000001</v>
      </c>
      <c r="F207" s="444" t="str">
        <f>D20</f>
        <v>Martes, 25 de Agosto del 2015 Fuente el BCH</v>
      </c>
    </row>
    <row r="208" spans="2:9" hidden="1" x14ac:dyDescent="0.25">
      <c r="B208" s="416"/>
      <c r="C208" s="416"/>
      <c r="D208" s="416"/>
      <c r="E208" s="416"/>
      <c r="F208" s="416"/>
    </row>
    <row r="209" spans="2:9" hidden="1" x14ac:dyDescent="0.25">
      <c r="B209" s="416"/>
      <c r="C209" s="416"/>
      <c r="D209" s="416"/>
      <c r="E209" s="416"/>
      <c r="F209" s="416"/>
    </row>
    <row r="210" spans="2:9" hidden="1" x14ac:dyDescent="0.25">
      <c r="B210" s="667" t="s">
        <v>1466</v>
      </c>
      <c r="C210" s="667"/>
      <c r="D210" s="667"/>
      <c r="E210" s="667"/>
      <c r="F210" s="667"/>
    </row>
    <row r="211" spans="2:9" hidden="1" x14ac:dyDescent="0.25">
      <c r="B211" s="421" t="s">
        <v>1467</v>
      </c>
      <c r="C211" s="420" t="s">
        <v>1468</v>
      </c>
      <c r="D211" s="420" t="s">
        <v>1468</v>
      </c>
      <c r="E211" s="420" t="s">
        <v>1469</v>
      </c>
      <c r="F211" s="420" t="s">
        <v>1469</v>
      </c>
    </row>
    <row r="212" spans="2:9" hidden="1" x14ac:dyDescent="0.25">
      <c r="B212" s="419"/>
      <c r="C212" s="419" t="s">
        <v>1470</v>
      </c>
      <c r="D212" s="419" t="s">
        <v>1471</v>
      </c>
      <c r="E212" s="419" t="s">
        <v>1470</v>
      </c>
      <c r="F212" s="419" t="s">
        <v>1471</v>
      </c>
    </row>
    <row r="213" spans="2:9" hidden="1" x14ac:dyDescent="0.25">
      <c r="B213" s="421" t="s">
        <v>3</v>
      </c>
      <c r="C213" s="422">
        <f>+C201*E207</f>
        <v>5605.2314999999999</v>
      </c>
      <c r="D213" s="423">
        <f>+D201*E207</f>
        <v>5165.6055000000006</v>
      </c>
      <c r="E213" s="423">
        <f>+E201*E207</f>
        <v>6594.39</v>
      </c>
      <c r="F213" s="423">
        <f>+F201*E207</f>
        <v>6154.7640000000001</v>
      </c>
    </row>
    <row r="214" spans="2:9" hidden="1" x14ac:dyDescent="0.25">
      <c r="B214" s="421" t="s">
        <v>4</v>
      </c>
      <c r="C214" s="422">
        <f>+C202*E207</f>
        <v>4945.7925000000005</v>
      </c>
      <c r="D214" s="423">
        <f>+D202*E207</f>
        <v>4506.1665000000003</v>
      </c>
      <c r="E214" s="423">
        <f>+E202*E207</f>
        <v>5934.951</v>
      </c>
      <c r="F214" s="423">
        <f>+F202*E207</f>
        <v>5495.3249999999998</v>
      </c>
    </row>
    <row r="215" spans="2:9" hidden="1" x14ac:dyDescent="0.25">
      <c r="B215" s="421" t="s">
        <v>5</v>
      </c>
      <c r="C215" s="422">
        <f>+C203*E207</f>
        <v>4286.3535000000002</v>
      </c>
      <c r="D215" s="423">
        <f>+D203*E207</f>
        <v>3956.634</v>
      </c>
      <c r="E215" s="423">
        <f>+E203*E207</f>
        <v>5275.5120000000006</v>
      </c>
      <c r="F215" s="423">
        <f>+F203*E207</f>
        <v>4835.8860000000004</v>
      </c>
    </row>
    <row r="216" spans="2:9" hidden="1" x14ac:dyDescent="0.25">
      <c r="B216" s="421" t="s">
        <v>6</v>
      </c>
      <c r="C216" s="422">
        <f>+C204*E207</f>
        <v>3626.9145000000003</v>
      </c>
      <c r="D216" s="423">
        <f>+D204*E207</f>
        <v>3297.1950000000002</v>
      </c>
      <c r="E216" s="423">
        <f>+E204*E207</f>
        <v>4616.0730000000003</v>
      </c>
      <c r="F216" s="423">
        <f>+F204*E207</f>
        <v>4286.3535000000002</v>
      </c>
    </row>
    <row r="217" spans="2:9" hidden="1" x14ac:dyDescent="0.25">
      <c r="B217" s="421" t="s">
        <v>1472</v>
      </c>
      <c r="C217" s="422">
        <f>+C205*E207</f>
        <v>3187.2885000000001</v>
      </c>
      <c r="D217" s="423">
        <f>+D205*E207</f>
        <v>2967.4755</v>
      </c>
      <c r="E217" s="423">
        <f>+E205*E207</f>
        <v>4066.5405000000001</v>
      </c>
      <c r="F217" s="423">
        <f>+F205*E207</f>
        <v>3736.8210000000004</v>
      </c>
    </row>
    <row r="218" spans="2:9" hidden="1" x14ac:dyDescent="0.25"/>
    <row r="220" spans="2:9" s="122" customFormat="1" x14ac:dyDescent="0.25">
      <c r="I220" s="417"/>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0"/>
  <sheetViews>
    <sheetView zoomScale="41" zoomScaleNormal="41" workbookViewId="0">
      <pane ySplit="6" topLeftCell="A11" activePane="bottomLeft" state="frozen"/>
      <selection activeCell="A7" sqref="A7"/>
      <selection pane="bottomLeft" activeCell="C11" sqref="C11"/>
    </sheetView>
  </sheetViews>
  <sheetFormatPr baseColWidth="10" defaultRowHeight="15" x14ac:dyDescent="0.25"/>
  <cols>
    <col min="1" max="2" width="21.7109375" customWidth="1"/>
    <col min="3" max="6" width="27.42578125" customWidth="1"/>
    <col min="7" max="7" width="15.28515625" customWidth="1"/>
    <col min="8" max="8" width="13.7109375" style="234" customWidth="1"/>
    <col min="9" max="9" width="15.28515625" customWidth="1"/>
    <col min="10" max="10" width="15.140625" style="234" customWidth="1"/>
    <col min="11" max="11" width="11.42578125" customWidth="1"/>
    <col min="12" max="12" width="13.7109375" style="234" customWidth="1"/>
    <col min="13" max="13" width="11.42578125" customWidth="1"/>
    <col min="14" max="14" width="13.7109375" style="234" customWidth="1"/>
    <col min="15" max="15" width="15.28515625" customWidth="1"/>
    <col min="16" max="16" width="18.28515625" style="234" customWidth="1"/>
    <col min="17" max="20" width="14.140625" customWidth="1"/>
    <col min="21" max="21" width="17" customWidth="1"/>
  </cols>
  <sheetData>
    <row r="1" spans="1:21" ht="18.75" x14ac:dyDescent="0.25">
      <c r="B1" s="280"/>
      <c r="C1" s="280"/>
      <c r="D1" s="280"/>
      <c r="E1" s="280"/>
      <c r="F1" s="280"/>
      <c r="G1" s="280" t="s">
        <v>1392</v>
      </c>
      <c r="J1" s="280"/>
      <c r="K1" s="280"/>
      <c r="L1" s="280"/>
      <c r="M1" s="280"/>
      <c r="N1" s="280"/>
      <c r="O1" s="280"/>
      <c r="P1" s="280"/>
      <c r="Q1" s="280"/>
      <c r="R1" s="280"/>
      <c r="S1" s="280"/>
      <c r="T1" s="280"/>
      <c r="U1" s="280"/>
    </row>
    <row r="2" spans="1:21" ht="18.75" x14ac:dyDescent="0.25">
      <c r="A2" s="270" t="s">
        <v>1347</v>
      </c>
      <c r="B2" s="280"/>
      <c r="C2" s="280"/>
      <c r="D2" s="280"/>
      <c r="E2" s="280"/>
      <c r="F2" s="280"/>
      <c r="G2" s="280"/>
      <c r="J2" s="280"/>
      <c r="K2" s="280"/>
      <c r="L2" s="280"/>
      <c r="M2" s="280"/>
      <c r="N2" s="280"/>
      <c r="O2" s="280"/>
      <c r="P2" s="280"/>
      <c r="Q2" s="280"/>
      <c r="R2" s="280"/>
      <c r="S2" s="280"/>
      <c r="T2" s="280"/>
      <c r="U2" s="280"/>
    </row>
    <row r="3" spans="1:21" x14ac:dyDescent="0.25">
      <c r="A3" s="719" t="s">
        <v>1393</v>
      </c>
      <c r="B3" s="719"/>
      <c r="C3" s="719"/>
      <c r="D3" s="719"/>
      <c r="E3" s="719"/>
      <c r="F3" s="719"/>
      <c r="G3" s="719"/>
      <c r="H3" s="719"/>
      <c r="I3" s="719"/>
      <c r="J3" s="719"/>
      <c r="K3" s="719"/>
      <c r="L3" s="719"/>
      <c r="M3" s="719"/>
      <c r="N3" s="719"/>
      <c r="O3" s="719"/>
      <c r="P3" s="719"/>
      <c r="Q3" s="719"/>
      <c r="R3" s="719"/>
      <c r="S3" s="719"/>
      <c r="T3" s="719"/>
      <c r="U3" s="719"/>
    </row>
    <row r="4" spans="1:21" ht="15" customHeight="1" x14ac:dyDescent="0.25">
      <c r="A4" s="676" t="s">
        <v>97</v>
      </c>
      <c r="B4" s="678" t="s">
        <v>111</v>
      </c>
      <c r="C4" s="683" t="s">
        <v>86</v>
      </c>
      <c r="D4" s="683" t="s">
        <v>87</v>
      </c>
      <c r="E4" s="683" t="s">
        <v>392</v>
      </c>
      <c r="F4" s="683" t="s">
        <v>88</v>
      </c>
      <c r="G4" s="686" t="s">
        <v>100</v>
      </c>
      <c r="H4" s="688"/>
      <c r="I4" s="688"/>
      <c r="J4" s="688"/>
      <c r="K4" s="688"/>
      <c r="L4" s="688"/>
      <c r="M4" s="688"/>
      <c r="N4" s="687"/>
      <c r="O4" s="692" t="s">
        <v>101</v>
      </c>
      <c r="P4" s="693"/>
      <c r="Q4" s="678" t="s">
        <v>102</v>
      </c>
      <c r="R4" s="678" t="s">
        <v>103</v>
      </c>
      <c r="S4" s="678" t="s">
        <v>110</v>
      </c>
      <c r="T4" s="678" t="s">
        <v>109</v>
      </c>
      <c r="U4" s="689" t="s">
        <v>89</v>
      </c>
    </row>
    <row r="5" spans="1:21" ht="15" customHeight="1" x14ac:dyDescent="0.25">
      <c r="A5" s="676"/>
      <c r="B5" s="676"/>
      <c r="C5" s="684"/>
      <c r="D5" s="684"/>
      <c r="E5" s="684"/>
      <c r="F5" s="684"/>
      <c r="G5" s="686" t="s">
        <v>104</v>
      </c>
      <c r="H5" s="687"/>
      <c r="I5" s="686" t="s">
        <v>105</v>
      </c>
      <c r="J5" s="687"/>
      <c r="K5" s="686" t="s">
        <v>106</v>
      </c>
      <c r="L5" s="687"/>
      <c r="M5" s="686" t="s">
        <v>107</v>
      </c>
      <c r="N5" s="687"/>
      <c r="O5" s="694"/>
      <c r="P5" s="695"/>
      <c r="Q5" s="676"/>
      <c r="R5" s="676"/>
      <c r="S5" s="676"/>
      <c r="T5" s="676"/>
      <c r="U5" s="690"/>
    </row>
    <row r="6" spans="1:21" ht="25.5" x14ac:dyDescent="0.25">
      <c r="A6" s="677"/>
      <c r="B6" s="677"/>
      <c r="C6" s="685"/>
      <c r="D6" s="685"/>
      <c r="E6" s="685"/>
      <c r="F6" s="685"/>
      <c r="G6" s="408" t="s">
        <v>108</v>
      </c>
      <c r="H6" s="408" t="s">
        <v>12</v>
      </c>
      <c r="I6" s="408" t="s">
        <v>108</v>
      </c>
      <c r="J6" s="408" t="s">
        <v>12</v>
      </c>
      <c r="K6" s="408" t="s">
        <v>108</v>
      </c>
      <c r="L6" s="408" t="s">
        <v>12</v>
      </c>
      <c r="M6" s="408" t="s">
        <v>108</v>
      </c>
      <c r="N6" s="408" t="s">
        <v>12</v>
      </c>
      <c r="O6" s="408" t="s">
        <v>108</v>
      </c>
      <c r="P6" s="408" t="s">
        <v>12</v>
      </c>
      <c r="Q6" s="677"/>
      <c r="R6" s="677"/>
      <c r="S6" s="677"/>
      <c r="T6" s="677"/>
      <c r="U6" s="691"/>
    </row>
    <row r="7" spans="1:21" s="355" customFormat="1" ht="15.75" x14ac:dyDescent="0.25">
      <c r="A7" s="409"/>
      <c r="B7" s="410"/>
      <c r="C7" s="411"/>
      <c r="D7" s="411"/>
      <c r="E7" s="412"/>
      <c r="F7" s="411"/>
      <c r="G7" s="413"/>
      <c r="H7" s="413"/>
      <c r="I7" s="413"/>
      <c r="J7" s="413"/>
      <c r="K7" s="413"/>
      <c r="L7" s="413"/>
      <c r="M7" s="413"/>
      <c r="N7" s="413"/>
      <c r="O7" s="413"/>
      <c r="P7" s="413"/>
      <c r="Q7" s="414"/>
      <c r="R7" s="414"/>
      <c r="S7" s="414"/>
      <c r="T7" s="414"/>
      <c r="U7" s="415"/>
    </row>
    <row r="8" spans="1:21" ht="213" customHeight="1" x14ac:dyDescent="0.25">
      <c r="A8" s="720" t="s">
        <v>1393</v>
      </c>
      <c r="B8" s="720" t="s">
        <v>2187</v>
      </c>
      <c r="C8" s="630" t="s">
        <v>2184</v>
      </c>
      <c r="D8" s="630" t="s">
        <v>2186</v>
      </c>
      <c r="E8" s="630" t="s">
        <v>2633</v>
      </c>
      <c r="F8" s="630" t="s">
        <v>2185</v>
      </c>
      <c r="G8" s="630"/>
      <c r="H8" s="633"/>
      <c r="I8" s="632">
        <v>1</v>
      </c>
      <c r="J8" s="579"/>
      <c r="K8" s="630"/>
      <c r="L8" s="633"/>
      <c r="M8" s="630"/>
      <c r="N8" s="633"/>
      <c r="O8" s="635">
        <f t="shared" ref="O8:P8" si="0">G8+I8+K8+M8</f>
        <v>1</v>
      </c>
      <c r="P8" s="636">
        <f t="shared" si="0"/>
        <v>0</v>
      </c>
      <c r="Q8" s="630" t="s">
        <v>2423</v>
      </c>
      <c r="R8" s="630" t="s">
        <v>1855</v>
      </c>
      <c r="S8" s="630" t="s">
        <v>1856</v>
      </c>
      <c r="T8" s="630" t="s">
        <v>1857</v>
      </c>
      <c r="U8" s="630" t="s">
        <v>1854</v>
      </c>
    </row>
    <row r="9" spans="1:21" ht="262.5" customHeight="1" x14ac:dyDescent="0.25">
      <c r="A9" s="721"/>
      <c r="B9" s="721"/>
      <c r="C9" s="630" t="s">
        <v>2189</v>
      </c>
      <c r="D9" s="630" t="s">
        <v>2188</v>
      </c>
      <c r="E9" s="630" t="s">
        <v>2634</v>
      </c>
      <c r="F9" s="630" t="s">
        <v>2190</v>
      </c>
      <c r="G9" s="630"/>
      <c r="H9" s="633"/>
      <c r="I9" s="640">
        <v>1</v>
      </c>
      <c r="J9" s="579">
        <v>4100</v>
      </c>
      <c r="K9" s="630"/>
      <c r="L9" s="633"/>
      <c r="M9" s="630"/>
      <c r="N9" s="633"/>
      <c r="O9" s="635">
        <f t="shared" ref="O9:O11" si="1">G9+I9+K9+M9</f>
        <v>1</v>
      </c>
      <c r="P9" s="636">
        <f>'1. TALLERES SEMINARIOS'!D560</f>
        <v>4100</v>
      </c>
      <c r="Q9" s="630" t="s">
        <v>2422</v>
      </c>
      <c r="R9" s="630" t="s">
        <v>1860</v>
      </c>
      <c r="S9" s="630" t="s">
        <v>1859</v>
      </c>
      <c r="T9" s="630" t="s">
        <v>1858</v>
      </c>
      <c r="U9" s="630" t="s">
        <v>1783</v>
      </c>
    </row>
    <row r="10" spans="1:21" ht="264" customHeight="1" x14ac:dyDescent="0.25">
      <c r="A10" s="721"/>
      <c r="B10" s="721"/>
      <c r="C10" s="584" t="s">
        <v>1780</v>
      </c>
      <c r="D10" s="584" t="s">
        <v>1779</v>
      </c>
      <c r="E10" s="584" t="s">
        <v>2635</v>
      </c>
      <c r="F10" s="584" t="s">
        <v>2191</v>
      </c>
      <c r="G10" s="578"/>
      <c r="H10" s="580"/>
      <c r="I10" s="578"/>
      <c r="J10" s="580"/>
      <c r="K10" s="578">
        <v>1</v>
      </c>
      <c r="L10" s="579">
        <v>5000</v>
      </c>
      <c r="M10" s="578"/>
      <c r="N10" s="580"/>
      <c r="O10" s="581">
        <f t="shared" si="1"/>
        <v>1</v>
      </c>
      <c r="P10" s="582">
        <f>'1. TALLERES SEMINARIOS'!D579</f>
        <v>5000</v>
      </c>
      <c r="Q10" s="576" t="s">
        <v>2421</v>
      </c>
      <c r="R10" s="576" t="s">
        <v>1781</v>
      </c>
      <c r="S10" s="576" t="s">
        <v>1782</v>
      </c>
      <c r="T10" s="576" t="s">
        <v>1785</v>
      </c>
      <c r="U10" s="576" t="s">
        <v>1784</v>
      </c>
    </row>
    <row r="11" spans="1:21" ht="211.15" customHeight="1" x14ac:dyDescent="0.25">
      <c r="A11" s="721"/>
      <c r="B11" s="721"/>
      <c r="C11" s="630" t="s">
        <v>2193</v>
      </c>
      <c r="D11" s="630" t="s">
        <v>2192</v>
      </c>
      <c r="E11" s="630" t="s">
        <v>2636</v>
      </c>
      <c r="F11" s="630" t="s">
        <v>1862</v>
      </c>
      <c r="G11" s="632">
        <v>0.5</v>
      </c>
      <c r="H11" s="579"/>
      <c r="I11" s="630"/>
      <c r="J11" s="633"/>
      <c r="K11" s="632">
        <v>0.5</v>
      </c>
      <c r="L11" s="579"/>
      <c r="M11" s="630"/>
      <c r="N11" s="633"/>
      <c r="O11" s="635">
        <f t="shared" si="1"/>
        <v>1</v>
      </c>
      <c r="P11" s="636">
        <f t="shared" ref="P11" si="2">H11+J11+L11+N11</f>
        <v>0</v>
      </c>
      <c r="Q11" s="630" t="s">
        <v>2420</v>
      </c>
      <c r="R11" s="630" t="s">
        <v>1863</v>
      </c>
      <c r="S11" s="630" t="s">
        <v>1864</v>
      </c>
      <c r="T11" s="630" t="s">
        <v>1865</v>
      </c>
      <c r="U11" s="630" t="s">
        <v>1861</v>
      </c>
    </row>
    <row r="12" spans="1:21" ht="15.75" x14ac:dyDescent="0.25">
      <c r="A12" s="288"/>
      <c r="B12" s="289"/>
      <c r="C12" s="288" t="s">
        <v>1391</v>
      </c>
      <c r="D12" s="289"/>
      <c r="E12" s="289"/>
      <c r="F12" s="290"/>
      <c r="G12" s="278">
        <f t="shared" ref="G12:P12" si="3">SUM(G8:G11)</f>
        <v>0.5</v>
      </c>
      <c r="H12" s="279">
        <f t="shared" si="3"/>
        <v>0</v>
      </c>
      <c r="I12" s="278">
        <f t="shared" si="3"/>
        <v>2</v>
      </c>
      <c r="J12" s="279">
        <f t="shared" si="3"/>
        <v>4100</v>
      </c>
      <c r="K12" s="278">
        <f t="shared" si="3"/>
        <v>1.5</v>
      </c>
      <c r="L12" s="279">
        <f t="shared" si="3"/>
        <v>5000</v>
      </c>
      <c r="M12" s="278">
        <f t="shared" si="3"/>
        <v>0</v>
      </c>
      <c r="N12" s="279">
        <f t="shared" si="3"/>
        <v>0</v>
      </c>
      <c r="O12" s="279">
        <f t="shared" si="3"/>
        <v>4</v>
      </c>
      <c r="P12" s="279">
        <f t="shared" si="3"/>
        <v>9100</v>
      </c>
      <c r="Q12" s="264"/>
      <c r="R12" s="264"/>
      <c r="S12" s="264"/>
      <c r="T12" s="264"/>
      <c r="U12" s="264"/>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11"/>
    <mergeCell ref="A8:A11"/>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43"/>
  <sheetViews>
    <sheetView topLeftCell="E1" zoomScale="71" zoomScaleNormal="71" workbookViewId="0">
      <pane ySplit="6" topLeftCell="A24" activePane="bottomLeft" state="frozen"/>
      <selection activeCell="A7" sqref="A7"/>
      <selection pane="bottomLeft" activeCell="C24" sqref="C24:D24"/>
    </sheetView>
  </sheetViews>
  <sheetFormatPr baseColWidth="10" defaultColWidth="11.42578125" defaultRowHeight="15" x14ac:dyDescent="0.25"/>
  <cols>
    <col min="1" max="1" width="21.7109375" style="355" customWidth="1"/>
    <col min="2" max="2" width="24.28515625" style="355" customWidth="1"/>
    <col min="3" max="6" width="27.42578125" style="355" customWidth="1"/>
    <col min="7" max="7" width="15.28515625" style="355" customWidth="1"/>
    <col min="8" max="8" width="13.7109375" style="234" customWidth="1"/>
    <col min="9" max="9" width="15.28515625" style="355" customWidth="1"/>
    <col min="10" max="10" width="17" style="234" customWidth="1"/>
    <col min="11" max="11" width="11.42578125" style="355" customWidth="1"/>
    <col min="12" max="12" width="13.7109375" style="234" customWidth="1"/>
    <col min="13" max="13" width="11.42578125" style="355" customWidth="1"/>
    <col min="14" max="14" width="13.7109375" style="234" customWidth="1"/>
    <col min="15" max="15" width="15.28515625" style="355" customWidth="1"/>
    <col min="16" max="16" width="18.28515625" style="234" customWidth="1"/>
    <col min="17" max="20" width="14.140625" style="355" customWidth="1"/>
    <col min="21" max="21" width="17" style="355" customWidth="1"/>
    <col min="22" max="16384" width="11.42578125" style="355"/>
  </cols>
  <sheetData>
    <row r="1" spans="1:22" ht="18.75" x14ac:dyDescent="0.25">
      <c r="B1" s="280"/>
      <c r="C1" s="280"/>
      <c r="D1" s="280"/>
      <c r="E1" s="280"/>
      <c r="F1" s="280"/>
      <c r="G1" s="280" t="s">
        <v>1426</v>
      </c>
      <c r="J1" s="280"/>
      <c r="K1" s="280"/>
      <c r="L1" s="280"/>
      <c r="M1" s="280"/>
      <c r="N1" s="280"/>
      <c r="O1" s="280"/>
      <c r="P1" s="280"/>
      <c r="Q1" s="280"/>
      <c r="R1" s="280"/>
      <c r="S1" s="280"/>
      <c r="T1" s="280"/>
      <c r="U1" s="280"/>
    </row>
    <row r="2" spans="1:22" ht="18.75" x14ac:dyDescent="0.25">
      <c r="A2" s="270" t="s">
        <v>1347</v>
      </c>
      <c r="B2" s="280"/>
      <c r="C2" s="280"/>
      <c r="D2" s="280"/>
      <c r="E2" s="280"/>
      <c r="F2" s="280"/>
      <c r="G2" s="280"/>
      <c r="J2" s="280"/>
      <c r="K2" s="280"/>
      <c r="L2" s="280"/>
      <c r="M2" s="280"/>
      <c r="N2" s="280"/>
      <c r="O2" s="280"/>
      <c r="P2" s="280"/>
      <c r="Q2" s="280"/>
      <c r="R2" s="280"/>
      <c r="S2" s="280"/>
      <c r="T2" s="280"/>
      <c r="U2" s="280"/>
    </row>
    <row r="3" spans="1:22" x14ac:dyDescent="0.25">
      <c r="A3" s="719" t="s">
        <v>1425</v>
      </c>
      <c r="B3" s="719"/>
      <c r="C3" s="719"/>
      <c r="D3" s="719"/>
      <c r="E3" s="719"/>
      <c r="F3" s="719"/>
      <c r="G3" s="719"/>
      <c r="H3" s="719"/>
      <c r="I3" s="719"/>
      <c r="J3" s="719"/>
      <c r="K3" s="719"/>
      <c r="L3" s="719"/>
      <c r="M3" s="719"/>
      <c r="N3" s="719"/>
      <c r="O3" s="719"/>
      <c r="P3" s="719"/>
      <c r="Q3" s="719"/>
      <c r="R3" s="719"/>
      <c r="S3" s="719"/>
      <c r="T3" s="719"/>
      <c r="U3" s="719"/>
    </row>
    <row r="4" spans="1:22" ht="15" customHeight="1" x14ac:dyDescent="0.25">
      <c r="A4" s="676" t="s">
        <v>97</v>
      </c>
      <c r="B4" s="678" t="s">
        <v>111</v>
      </c>
      <c r="C4" s="683" t="s">
        <v>86</v>
      </c>
      <c r="D4" s="683" t="s">
        <v>87</v>
      </c>
      <c r="E4" s="683" t="s">
        <v>392</v>
      </c>
      <c r="F4" s="683" t="s">
        <v>88</v>
      </c>
      <c r="G4" s="686" t="s">
        <v>100</v>
      </c>
      <c r="H4" s="688"/>
      <c r="I4" s="688"/>
      <c r="J4" s="688"/>
      <c r="K4" s="688"/>
      <c r="L4" s="688"/>
      <c r="M4" s="688"/>
      <c r="N4" s="687"/>
      <c r="O4" s="692" t="s">
        <v>101</v>
      </c>
      <c r="P4" s="693"/>
      <c r="Q4" s="678" t="s">
        <v>102</v>
      </c>
      <c r="R4" s="678" t="s">
        <v>103</v>
      </c>
      <c r="S4" s="678" t="s">
        <v>110</v>
      </c>
      <c r="T4" s="678" t="s">
        <v>109</v>
      </c>
      <c r="U4" s="689" t="s">
        <v>89</v>
      </c>
    </row>
    <row r="5" spans="1:22" ht="15" customHeight="1" x14ac:dyDescent="0.25">
      <c r="A5" s="676"/>
      <c r="B5" s="676"/>
      <c r="C5" s="684"/>
      <c r="D5" s="684"/>
      <c r="E5" s="684"/>
      <c r="F5" s="684"/>
      <c r="G5" s="686" t="s">
        <v>104</v>
      </c>
      <c r="H5" s="687"/>
      <c r="I5" s="686" t="s">
        <v>105</v>
      </c>
      <c r="J5" s="687"/>
      <c r="K5" s="686" t="s">
        <v>106</v>
      </c>
      <c r="L5" s="687"/>
      <c r="M5" s="686" t="s">
        <v>107</v>
      </c>
      <c r="N5" s="687"/>
      <c r="O5" s="694"/>
      <c r="P5" s="695"/>
      <c r="Q5" s="676"/>
      <c r="R5" s="676"/>
      <c r="S5" s="676"/>
      <c r="T5" s="676"/>
      <c r="U5" s="690"/>
    </row>
    <row r="6" spans="1:22" ht="25.5" x14ac:dyDescent="0.25">
      <c r="A6" s="677"/>
      <c r="B6" s="677"/>
      <c r="C6" s="685"/>
      <c r="D6" s="685"/>
      <c r="E6" s="685"/>
      <c r="F6" s="685"/>
      <c r="G6" s="408" t="s">
        <v>108</v>
      </c>
      <c r="H6" s="408" t="s">
        <v>12</v>
      </c>
      <c r="I6" s="408" t="s">
        <v>108</v>
      </c>
      <c r="J6" s="408" t="s">
        <v>12</v>
      </c>
      <c r="K6" s="408" t="s">
        <v>108</v>
      </c>
      <c r="L6" s="408" t="s">
        <v>12</v>
      </c>
      <c r="M6" s="408" t="s">
        <v>108</v>
      </c>
      <c r="N6" s="408" t="s">
        <v>12</v>
      </c>
      <c r="O6" s="408" t="s">
        <v>108</v>
      </c>
      <c r="P6" s="408" t="s">
        <v>12</v>
      </c>
      <c r="Q6" s="677"/>
      <c r="R6" s="677"/>
      <c r="S6" s="677"/>
      <c r="T6" s="677"/>
      <c r="U6" s="691"/>
    </row>
    <row r="7" spans="1:22" ht="15.75" x14ac:dyDescent="0.25">
      <c r="A7" s="409"/>
      <c r="B7" s="410"/>
      <c r="C7" s="411"/>
      <c r="D7" s="411"/>
      <c r="E7" s="412"/>
      <c r="F7" s="411"/>
      <c r="G7" s="413"/>
      <c r="H7" s="413"/>
      <c r="I7" s="413"/>
      <c r="J7" s="413"/>
      <c r="K7" s="413"/>
      <c r="L7" s="413"/>
      <c r="M7" s="413"/>
      <c r="N7" s="413"/>
      <c r="O7" s="413"/>
      <c r="P7" s="413"/>
      <c r="Q7" s="414"/>
      <c r="R7" s="414"/>
      <c r="S7" s="414"/>
      <c r="T7" s="414"/>
      <c r="U7" s="415"/>
    </row>
    <row r="8" spans="1:22" ht="241.5" customHeight="1" x14ac:dyDescent="0.25">
      <c r="A8" s="717" t="s">
        <v>2202</v>
      </c>
      <c r="B8" s="643" t="s">
        <v>1418</v>
      </c>
      <c r="C8" s="586" t="s">
        <v>1556</v>
      </c>
      <c r="D8" s="586" t="s">
        <v>1557</v>
      </c>
      <c r="E8" s="587" t="s">
        <v>2637</v>
      </c>
      <c r="F8" s="645" t="s">
        <v>2195</v>
      </c>
      <c r="G8" s="584"/>
      <c r="H8" s="592"/>
      <c r="I8" s="584"/>
      <c r="J8" s="592"/>
      <c r="K8" s="584"/>
      <c r="L8" s="592"/>
      <c r="M8" s="593">
        <v>1</v>
      </c>
      <c r="N8" s="579"/>
      <c r="O8" s="646">
        <f t="shared" ref="O8" si="0">G8+I8+K8+M8</f>
        <v>1</v>
      </c>
      <c r="P8" s="595">
        <f t="shared" ref="P8" si="1">H8+J8+L8+N8</f>
        <v>0</v>
      </c>
      <c r="Q8" s="584" t="s">
        <v>2419</v>
      </c>
      <c r="R8" s="587" t="s">
        <v>1558</v>
      </c>
      <c r="S8" s="587" t="s">
        <v>1559</v>
      </c>
      <c r="T8" s="587" t="s">
        <v>1560</v>
      </c>
      <c r="U8" s="587" t="s">
        <v>2194</v>
      </c>
    </row>
    <row r="9" spans="1:22" s="432" customFormat="1" ht="187.5" customHeight="1" x14ac:dyDescent="0.25">
      <c r="A9" s="718"/>
      <c r="B9" s="643"/>
      <c r="C9" s="586" t="s">
        <v>1971</v>
      </c>
      <c r="D9" s="586" t="s">
        <v>1972</v>
      </c>
      <c r="E9" s="587" t="s">
        <v>2638</v>
      </c>
      <c r="F9" s="587" t="s">
        <v>1975</v>
      </c>
      <c r="G9" s="588"/>
      <c r="H9" s="589"/>
      <c r="I9" s="588"/>
      <c r="J9" s="590"/>
      <c r="K9" s="588"/>
      <c r="L9" s="590"/>
      <c r="M9" s="588"/>
      <c r="N9" s="590"/>
      <c r="O9" s="647"/>
      <c r="P9" s="647"/>
      <c r="Q9" s="587" t="s">
        <v>2418</v>
      </c>
      <c r="R9" s="591" t="s">
        <v>1547</v>
      </c>
      <c r="S9" s="591" t="s">
        <v>1973</v>
      </c>
      <c r="T9" s="591" t="s">
        <v>1548</v>
      </c>
      <c r="U9" s="591" t="s">
        <v>1974</v>
      </c>
      <c r="V9" s="500" t="s">
        <v>1979</v>
      </c>
    </row>
    <row r="10" spans="1:22" ht="409.5" customHeight="1" x14ac:dyDescent="0.25">
      <c r="A10" s="718"/>
      <c r="B10" s="641" t="s">
        <v>1424</v>
      </c>
      <c r="C10" s="585" t="s">
        <v>1542</v>
      </c>
      <c r="D10" s="587" t="s">
        <v>1546</v>
      </c>
      <c r="E10" s="587" t="s">
        <v>2639</v>
      </c>
      <c r="F10" s="587" t="s">
        <v>1970</v>
      </c>
      <c r="G10" s="588"/>
      <c r="H10" s="590"/>
      <c r="I10" s="603">
        <v>1</v>
      </c>
      <c r="J10" s="589"/>
      <c r="K10" s="588"/>
      <c r="L10" s="590"/>
      <c r="M10" s="588"/>
      <c r="N10" s="590"/>
      <c r="O10" s="647">
        <v>1</v>
      </c>
      <c r="P10" s="647"/>
      <c r="Q10" s="587" t="s">
        <v>2417</v>
      </c>
      <c r="R10" s="591" t="s">
        <v>1544</v>
      </c>
      <c r="S10" s="591" t="s">
        <v>1545</v>
      </c>
      <c r="T10" s="591" t="s">
        <v>1541</v>
      </c>
      <c r="U10" s="591" t="s">
        <v>1528</v>
      </c>
    </row>
    <row r="11" spans="1:22" ht="243" customHeight="1" x14ac:dyDescent="0.25">
      <c r="A11" s="718"/>
      <c r="B11" s="641" t="s">
        <v>1419</v>
      </c>
      <c r="C11" s="586" t="s">
        <v>1524</v>
      </c>
      <c r="D11" s="586" t="s">
        <v>1521</v>
      </c>
      <c r="E11" s="587" t="s">
        <v>2640</v>
      </c>
      <c r="F11" s="587" t="s">
        <v>1956</v>
      </c>
      <c r="G11" s="588"/>
      <c r="H11" s="590"/>
      <c r="I11" s="588"/>
      <c r="J11" s="590"/>
      <c r="K11" s="588">
        <v>1</v>
      </c>
      <c r="L11" s="589"/>
      <c r="M11" s="588"/>
      <c r="N11" s="590"/>
      <c r="O11" s="647">
        <f t="shared" ref="O11" si="2">G11+I11+K11+M11</f>
        <v>1</v>
      </c>
      <c r="P11" s="647">
        <f t="shared" ref="P11" si="3">H11+J11+L11+N11</f>
        <v>0</v>
      </c>
      <c r="Q11" s="587" t="s">
        <v>2416</v>
      </c>
      <c r="R11" s="591" t="s">
        <v>1526</v>
      </c>
      <c r="S11" s="591" t="s">
        <v>1525</v>
      </c>
      <c r="T11" s="591" t="s">
        <v>1527</v>
      </c>
      <c r="U11" s="591" t="s">
        <v>1528</v>
      </c>
    </row>
    <row r="12" spans="1:22" ht="15.75" x14ac:dyDescent="0.25">
      <c r="A12" s="718"/>
      <c r="B12" s="717" t="s">
        <v>1420</v>
      </c>
      <c r="C12" s="641"/>
      <c r="D12" s="641"/>
      <c r="E12" s="641"/>
      <c r="F12" s="630"/>
      <c r="G12" s="630"/>
      <c r="H12" s="633"/>
      <c r="I12" s="630"/>
      <c r="J12" s="633"/>
      <c r="K12" s="634"/>
      <c r="L12" s="633"/>
      <c r="M12" s="630"/>
      <c r="N12" s="633"/>
      <c r="O12" s="648">
        <f t="shared" ref="O12:P12" si="4">G12+I12+K12+M12</f>
        <v>0</v>
      </c>
      <c r="P12" s="636">
        <f t="shared" si="4"/>
        <v>0</v>
      </c>
      <c r="Q12" s="630"/>
      <c r="R12" s="630"/>
      <c r="S12" s="630"/>
      <c r="T12" s="630"/>
      <c r="U12" s="630"/>
    </row>
    <row r="13" spans="1:22" ht="15.75" x14ac:dyDescent="0.25">
      <c r="A13" s="718"/>
      <c r="B13" s="718"/>
      <c r="C13" s="641"/>
      <c r="D13" s="641"/>
      <c r="E13" s="641"/>
      <c r="F13" s="630"/>
      <c r="G13" s="630"/>
      <c r="H13" s="633"/>
      <c r="I13" s="630"/>
      <c r="J13" s="633"/>
      <c r="K13" s="634"/>
      <c r="L13" s="633"/>
      <c r="M13" s="630"/>
      <c r="N13" s="633"/>
      <c r="O13" s="648">
        <f t="shared" ref="O13:O21" si="5">G13+I13+K13+M13</f>
        <v>0</v>
      </c>
      <c r="P13" s="636">
        <f t="shared" ref="P13:P21" si="6">H13+J13+L13+N13</f>
        <v>0</v>
      </c>
      <c r="Q13" s="630"/>
      <c r="R13" s="630"/>
      <c r="S13" s="630"/>
      <c r="T13" s="630"/>
      <c r="U13" s="630"/>
    </row>
    <row r="14" spans="1:22" ht="15.75" x14ac:dyDescent="0.25">
      <c r="A14" s="718"/>
      <c r="B14" s="718"/>
      <c r="C14" s="641"/>
      <c r="D14" s="641"/>
      <c r="E14" s="641"/>
      <c r="F14" s="630"/>
      <c r="G14" s="630"/>
      <c r="H14" s="633"/>
      <c r="I14" s="630"/>
      <c r="J14" s="633"/>
      <c r="K14" s="634"/>
      <c r="L14" s="633"/>
      <c r="M14" s="630"/>
      <c r="N14" s="633"/>
      <c r="O14" s="648">
        <f t="shared" si="5"/>
        <v>0</v>
      </c>
      <c r="P14" s="636">
        <f t="shared" si="6"/>
        <v>0</v>
      </c>
      <c r="Q14" s="630"/>
      <c r="R14" s="630"/>
      <c r="S14" s="630"/>
      <c r="T14" s="630"/>
      <c r="U14" s="630"/>
    </row>
    <row r="15" spans="1:22" ht="15.75" x14ac:dyDescent="0.25">
      <c r="A15" s="718"/>
      <c r="B15" s="718"/>
      <c r="C15" s="641"/>
      <c r="D15" s="641"/>
      <c r="E15" s="641"/>
      <c r="F15" s="630"/>
      <c r="G15" s="630"/>
      <c r="H15" s="633"/>
      <c r="I15" s="630"/>
      <c r="J15" s="633"/>
      <c r="K15" s="634"/>
      <c r="L15" s="633"/>
      <c r="M15" s="630"/>
      <c r="N15" s="633"/>
      <c r="O15" s="648">
        <f t="shared" si="5"/>
        <v>0</v>
      </c>
      <c r="P15" s="636">
        <f t="shared" si="6"/>
        <v>0</v>
      </c>
      <c r="Q15" s="630"/>
      <c r="R15" s="630"/>
      <c r="S15" s="630"/>
      <c r="T15" s="630"/>
      <c r="U15" s="630"/>
    </row>
    <row r="16" spans="1:22" ht="22.5" customHeight="1" x14ac:dyDescent="0.25">
      <c r="A16" s="718"/>
      <c r="B16" s="722"/>
      <c r="C16" s="641"/>
      <c r="D16" s="641"/>
      <c r="E16" s="641"/>
      <c r="F16" s="630"/>
      <c r="G16" s="630"/>
      <c r="H16" s="633"/>
      <c r="I16" s="630"/>
      <c r="J16" s="633"/>
      <c r="K16" s="634"/>
      <c r="L16" s="633"/>
      <c r="M16" s="630"/>
      <c r="N16" s="633"/>
      <c r="O16" s="648">
        <f t="shared" si="5"/>
        <v>0</v>
      </c>
      <c r="P16" s="636">
        <f t="shared" si="6"/>
        <v>0</v>
      </c>
      <c r="Q16" s="630"/>
      <c r="R16" s="630"/>
      <c r="S16" s="630"/>
      <c r="T16" s="630"/>
      <c r="U16" s="630"/>
    </row>
    <row r="17" spans="1:21" ht="15.75" x14ac:dyDescent="0.25">
      <c r="A17" s="718"/>
      <c r="B17" s="717" t="s">
        <v>1421</v>
      </c>
      <c r="C17" s="641"/>
      <c r="D17" s="641"/>
      <c r="E17" s="641"/>
      <c r="F17" s="630"/>
      <c r="G17" s="630"/>
      <c r="H17" s="633"/>
      <c r="I17" s="630"/>
      <c r="J17" s="633"/>
      <c r="K17" s="634"/>
      <c r="L17" s="633"/>
      <c r="M17" s="630"/>
      <c r="N17" s="633"/>
      <c r="O17" s="648">
        <f t="shared" si="5"/>
        <v>0</v>
      </c>
      <c r="P17" s="636">
        <f t="shared" si="6"/>
        <v>0</v>
      </c>
      <c r="Q17" s="630"/>
      <c r="R17" s="630"/>
      <c r="S17" s="630"/>
      <c r="T17" s="630"/>
      <c r="U17" s="630"/>
    </row>
    <row r="18" spans="1:21" ht="15.75" x14ac:dyDescent="0.25">
      <c r="A18" s="718"/>
      <c r="B18" s="718"/>
      <c r="C18" s="641"/>
      <c r="D18" s="641"/>
      <c r="E18" s="641"/>
      <c r="F18" s="630"/>
      <c r="G18" s="630"/>
      <c r="H18" s="633"/>
      <c r="I18" s="630"/>
      <c r="J18" s="633"/>
      <c r="K18" s="634"/>
      <c r="L18" s="633"/>
      <c r="M18" s="630"/>
      <c r="N18" s="633"/>
      <c r="O18" s="648">
        <f t="shared" si="5"/>
        <v>0</v>
      </c>
      <c r="P18" s="636">
        <f t="shared" si="6"/>
        <v>0</v>
      </c>
      <c r="Q18" s="630"/>
      <c r="R18" s="630"/>
      <c r="S18" s="630"/>
      <c r="T18" s="630"/>
      <c r="U18" s="630"/>
    </row>
    <row r="19" spans="1:21" ht="15.75" x14ac:dyDescent="0.25">
      <c r="A19" s="718"/>
      <c r="B19" s="718"/>
      <c r="C19" s="641"/>
      <c r="D19" s="641"/>
      <c r="E19" s="641"/>
      <c r="F19" s="630"/>
      <c r="G19" s="630"/>
      <c r="H19" s="633"/>
      <c r="I19" s="630"/>
      <c r="J19" s="633"/>
      <c r="K19" s="634"/>
      <c r="L19" s="633"/>
      <c r="M19" s="630"/>
      <c r="N19" s="633"/>
      <c r="O19" s="648">
        <f t="shared" si="5"/>
        <v>0</v>
      </c>
      <c r="P19" s="636">
        <f t="shared" si="6"/>
        <v>0</v>
      </c>
      <c r="Q19" s="630"/>
      <c r="R19" s="630"/>
      <c r="S19" s="630"/>
      <c r="T19" s="630"/>
      <c r="U19" s="630"/>
    </row>
    <row r="20" spans="1:21" ht="15.75" x14ac:dyDescent="0.25">
      <c r="A20" s="718"/>
      <c r="B20" s="718"/>
      <c r="C20" s="641"/>
      <c r="D20" s="641"/>
      <c r="E20" s="641"/>
      <c r="F20" s="630"/>
      <c r="G20" s="630"/>
      <c r="H20" s="633"/>
      <c r="I20" s="630"/>
      <c r="J20" s="633"/>
      <c r="K20" s="634"/>
      <c r="L20" s="633"/>
      <c r="M20" s="630"/>
      <c r="N20" s="633"/>
      <c r="O20" s="648">
        <f t="shared" si="5"/>
        <v>0</v>
      </c>
      <c r="P20" s="636">
        <f t="shared" si="6"/>
        <v>0</v>
      </c>
      <c r="Q20" s="630"/>
      <c r="R20" s="630"/>
      <c r="S20" s="630"/>
      <c r="T20" s="630"/>
      <c r="U20" s="630"/>
    </row>
    <row r="21" spans="1:21" ht="28.5" customHeight="1" x14ac:dyDescent="0.25">
      <c r="A21" s="718"/>
      <c r="B21" s="722"/>
      <c r="C21" s="641"/>
      <c r="D21" s="641"/>
      <c r="E21" s="641"/>
      <c r="F21" s="630"/>
      <c r="G21" s="630"/>
      <c r="H21" s="633"/>
      <c r="I21" s="630"/>
      <c r="J21" s="633"/>
      <c r="K21" s="634"/>
      <c r="L21" s="633"/>
      <c r="M21" s="630"/>
      <c r="N21" s="633"/>
      <c r="O21" s="648">
        <f t="shared" si="5"/>
        <v>0</v>
      </c>
      <c r="P21" s="636">
        <f t="shared" si="6"/>
        <v>0</v>
      </c>
      <c r="Q21" s="630"/>
      <c r="R21" s="630"/>
      <c r="S21" s="630"/>
      <c r="T21" s="630"/>
      <c r="U21" s="630"/>
    </row>
    <row r="22" spans="1:21" ht="225.75" customHeight="1" x14ac:dyDescent="0.25">
      <c r="A22" s="718"/>
      <c r="B22" s="641" t="s">
        <v>1422</v>
      </c>
      <c r="C22" s="649" t="s">
        <v>1542</v>
      </c>
      <c r="D22" s="650" t="s">
        <v>1523</v>
      </c>
      <c r="E22" s="591" t="s">
        <v>2641</v>
      </c>
      <c r="F22" s="591" t="s">
        <v>2203</v>
      </c>
      <c r="G22" s="588"/>
      <c r="H22" s="590"/>
      <c r="I22" s="588">
        <v>1</v>
      </c>
      <c r="J22" s="589"/>
      <c r="K22" s="588"/>
      <c r="L22" s="590"/>
      <c r="M22" s="588"/>
      <c r="N22" s="590"/>
      <c r="O22" s="647"/>
      <c r="P22" s="647"/>
      <c r="Q22" s="587" t="s">
        <v>2415</v>
      </c>
      <c r="R22" s="591" t="s">
        <v>1537</v>
      </c>
      <c r="S22" s="591" t="s">
        <v>1543</v>
      </c>
      <c r="T22" s="591" t="s">
        <v>1541</v>
      </c>
      <c r="U22" s="591" t="s">
        <v>1938</v>
      </c>
    </row>
    <row r="23" spans="1:21" ht="362.25" x14ac:dyDescent="0.25">
      <c r="A23" s="718"/>
      <c r="B23" s="716" t="s">
        <v>1423</v>
      </c>
      <c r="C23" s="586" t="s">
        <v>1984</v>
      </c>
      <c r="D23" s="586" t="s">
        <v>1551</v>
      </c>
      <c r="E23" s="587" t="s">
        <v>2642</v>
      </c>
      <c r="F23" s="645" t="s">
        <v>1943</v>
      </c>
      <c r="G23" s="588">
        <v>0.25</v>
      </c>
      <c r="H23" s="589"/>
      <c r="I23" s="588">
        <v>0.25</v>
      </c>
      <c r="J23" s="589"/>
      <c r="K23" s="588">
        <v>0.25</v>
      </c>
      <c r="L23" s="589"/>
      <c r="M23" s="588">
        <v>0.25</v>
      </c>
      <c r="N23" s="589"/>
      <c r="O23" s="647">
        <v>1</v>
      </c>
      <c r="P23" s="647"/>
      <c r="Q23" s="587" t="s">
        <v>2414</v>
      </c>
      <c r="R23" s="591" t="s">
        <v>1553</v>
      </c>
      <c r="S23" s="591" t="s">
        <v>1554</v>
      </c>
      <c r="T23" s="591" t="s">
        <v>1555</v>
      </c>
      <c r="U23" s="591" t="s">
        <v>1552</v>
      </c>
    </row>
    <row r="24" spans="1:21" ht="180" x14ac:dyDescent="0.25">
      <c r="A24" s="718"/>
      <c r="B24" s="716"/>
      <c r="C24" s="585" t="s">
        <v>1524</v>
      </c>
      <c r="D24" s="586" t="s">
        <v>1536</v>
      </c>
      <c r="E24" s="587" t="s">
        <v>2705</v>
      </c>
      <c r="F24" s="587" t="s">
        <v>2329</v>
      </c>
      <c r="G24" s="588"/>
      <c r="H24" s="590"/>
      <c r="I24" s="588"/>
      <c r="J24" s="589"/>
      <c r="K24" s="588"/>
      <c r="L24" s="590"/>
      <c r="M24" s="588"/>
      <c r="N24" s="590"/>
      <c r="O24" s="647"/>
      <c r="P24" s="647"/>
      <c r="Q24" s="587" t="s">
        <v>2413</v>
      </c>
      <c r="R24" s="591" t="s">
        <v>1537</v>
      </c>
      <c r="S24" s="591" t="s">
        <v>1538</v>
      </c>
      <c r="T24" s="591" t="s">
        <v>1541</v>
      </c>
      <c r="U24" s="591" t="s">
        <v>1528</v>
      </c>
    </row>
    <row r="25" spans="1:21" ht="15.75" x14ac:dyDescent="0.25">
      <c r="A25" s="288"/>
      <c r="B25" s="289"/>
      <c r="C25" s="288" t="s">
        <v>1427</v>
      </c>
      <c r="D25" s="289"/>
      <c r="E25" s="289"/>
      <c r="F25" s="290"/>
      <c r="G25" s="278">
        <f t="shared" ref="G25:P25" si="7">SUM(G8:G24)</f>
        <v>0.25</v>
      </c>
      <c r="H25" s="279">
        <f t="shared" si="7"/>
        <v>0</v>
      </c>
      <c r="I25" s="278">
        <f t="shared" si="7"/>
        <v>2.25</v>
      </c>
      <c r="J25" s="279">
        <f t="shared" si="7"/>
        <v>0</v>
      </c>
      <c r="K25" s="278">
        <f t="shared" si="7"/>
        <v>1.25</v>
      </c>
      <c r="L25" s="279">
        <f t="shared" si="7"/>
        <v>0</v>
      </c>
      <c r="M25" s="278">
        <f t="shared" si="7"/>
        <v>1.25</v>
      </c>
      <c r="N25" s="279">
        <f t="shared" si="7"/>
        <v>0</v>
      </c>
      <c r="O25" s="279">
        <f t="shared" si="7"/>
        <v>4</v>
      </c>
      <c r="P25" s="279">
        <f t="shared" si="7"/>
        <v>0</v>
      </c>
      <c r="Q25" s="264"/>
      <c r="R25" s="264"/>
      <c r="S25" s="264"/>
      <c r="T25" s="264"/>
      <c r="U25" s="264"/>
    </row>
    <row r="31" spans="1:21" x14ac:dyDescent="0.25">
      <c r="H31" s="355"/>
      <c r="J31" s="355"/>
      <c r="L31" s="355"/>
      <c r="N31" s="355"/>
      <c r="P31" s="355"/>
    </row>
    <row r="32" spans="1:21" x14ac:dyDescent="0.25">
      <c r="H32" s="355"/>
      <c r="J32" s="355"/>
      <c r="L32" s="355"/>
      <c r="N32" s="355"/>
      <c r="P32" s="355"/>
    </row>
    <row r="33" spans="8:16" x14ac:dyDescent="0.25">
      <c r="H33" s="355"/>
      <c r="J33" s="355"/>
      <c r="L33" s="355"/>
      <c r="N33" s="355"/>
      <c r="P33" s="355"/>
    </row>
    <row r="34" spans="8:16" x14ac:dyDescent="0.25">
      <c r="H34" s="355"/>
      <c r="J34" s="355"/>
      <c r="L34" s="355"/>
      <c r="N34" s="355"/>
      <c r="P34" s="355"/>
    </row>
    <row r="35" spans="8:16" x14ac:dyDescent="0.25">
      <c r="H35" s="355"/>
      <c r="J35" s="355"/>
      <c r="L35" s="355"/>
      <c r="N35" s="355"/>
      <c r="P35" s="355"/>
    </row>
    <row r="36" spans="8:16" x14ac:dyDescent="0.25">
      <c r="H36" s="355"/>
      <c r="J36" s="355"/>
      <c r="L36" s="355"/>
      <c r="N36" s="355"/>
      <c r="P36" s="355"/>
    </row>
    <row r="37" spans="8:16" x14ac:dyDescent="0.25">
      <c r="H37" s="355"/>
      <c r="J37" s="355"/>
      <c r="L37" s="355"/>
      <c r="N37" s="355"/>
      <c r="P37" s="355"/>
    </row>
    <row r="38" spans="8:16" x14ac:dyDescent="0.25">
      <c r="H38" s="355"/>
      <c r="J38" s="355"/>
      <c r="L38" s="355"/>
      <c r="N38" s="355"/>
      <c r="P38" s="355"/>
    </row>
    <row r="39" spans="8:16" x14ac:dyDescent="0.25">
      <c r="H39" s="355"/>
      <c r="J39" s="355"/>
      <c r="L39" s="355"/>
      <c r="N39" s="355"/>
      <c r="P39" s="355"/>
    </row>
    <row r="40" spans="8:16" x14ac:dyDescent="0.25">
      <c r="H40" s="355"/>
      <c r="J40" s="355"/>
      <c r="L40" s="355"/>
      <c r="N40" s="355"/>
      <c r="P40" s="355"/>
    </row>
    <row r="41" spans="8:16" x14ac:dyDescent="0.25">
      <c r="H41" s="355"/>
      <c r="J41" s="355"/>
      <c r="L41" s="355"/>
      <c r="N41" s="355"/>
      <c r="P41" s="355"/>
    </row>
    <row r="42" spans="8:16" x14ac:dyDescent="0.25">
      <c r="H42" s="355"/>
      <c r="J42" s="355"/>
      <c r="L42" s="355"/>
      <c r="N42" s="355"/>
      <c r="P42" s="355"/>
    </row>
    <row r="43" spans="8:16" x14ac:dyDescent="0.25">
      <c r="H43" s="355"/>
      <c r="J43" s="355"/>
      <c r="L43" s="355"/>
      <c r="N43" s="355"/>
      <c r="P43" s="355"/>
    </row>
  </sheetData>
  <mergeCells count="2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24"/>
    <mergeCell ref="B12:B16"/>
    <mergeCell ref="B17:B21"/>
    <mergeCell ref="B23:B24"/>
  </mergeCells>
  <conditionalFormatting sqref="E11">
    <cfRule type="duplicateValues" dxfId="16" priority="11"/>
  </conditionalFormatting>
  <conditionalFormatting sqref="E23">
    <cfRule type="duplicateValues" dxfId="15" priority="6"/>
  </conditionalFormatting>
  <conditionalFormatting sqref="E24">
    <cfRule type="duplicateValues" dxfId="14" priority="5"/>
  </conditionalFormatting>
  <conditionalFormatting sqref="E22">
    <cfRule type="duplicateValues" dxfId="13" priority="4"/>
  </conditionalFormatting>
  <conditionalFormatting sqref="E10">
    <cfRule type="duplicateValues" dxfId="12" priority="3"/>
  </conditionalFormatting>
  <conditionalFormatting sqref="E8">
    <cfRule type="duplicateValues" dxfId="11" priority="2"/>
  </conditionalFormatting>
  <conditionalFormatting sqref="E9">
    <cfRule type="duplicateValues" dxfId="10" priority="1"/>
  </conditionalFormatting>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63"/>
  <sheetViews>
    <sheetView zoomScale="38" zoomScaleNormal="38" workbookViewId="0">
      <pane ySplit="7" topLeftCell="A23" activePane="bottomLeft" state="frozen"/>
      <selection activeCell="Q6" sqref="Q6"/>
      <selection pane="bottomLeft" activeCell="C24" sqref="C24:D24"/>
    </sheetView>
  </sheetViews>
  <sheetFormatPr baseColWidth="10" defaultColWidth="12.5703125" defaultRowHeight="15" x14ac:dyDescent="0.25"/>
  <cols>
    <col min="1" max="2" width="21.7109375" customWidth="1"/>
    <col min="3" max="6" width="27.42578125" customWidth="1"/>
    <col min="7" max="7" width="15.28515625" customWidth="1"/>
    <col min="8" max="8" width="16.85546875" bestFit="1" customWidth="1"/>
    <col min="9" max="9" width="15.28515625" customWidth="1"/>
    <col min="10" max="10" width="16.85546875" bestFit="1" customWidth="1"/>
    <col min="11" max="11" width="15.28515625" customWidth="1"/>
    <col min="12" max="12" width="16.28515625" bestFit="1" customWidth="1"/>
    <col min="13" max="13" width="15.28515625" customWidth="1"/>
    <col min="14" max="14" width="14.85546875" customWidth="1"/>
    <col min="15" max="15" width="15.28515625" customWidth="1"/>
    <col min="16" max="16" width="19.85546875" customWidth="1"/>
    <col min="17" max="20" width="14.28515625" customWidth="1"/>
    <col min="21" max="21" width="15.7109375" customWidth="1"/>
  </cols>
  <sheetData>
    <row r="1" spans="1:21" s="274" customFormat="1" ht="18.75" x14ac:dyDescent="0.3">
      <c r="G1" s="277" t="s">
        <v>1394</v>
      </c>
      <c r="L1" s="277"/>
      <c r="M1" s="277"/>
      <c r="N1" s="277"/>
      <c r="O1" s="277"/>
      <c r="P1" s="277"/>
      <c r="Q1" s="277"/>
      <c r="R1" s="277"/>
      <c r="S1" s="277"/>
      <c r="T1" s="277"/>
      <c r="U1" s="277"/>
    </row>
    <row r="2" spans="1:21" s="274" customFormat="1" ht="18.75" x14ac:dyDescent="0.3">
      <c r="A2" s="317" t="s">
        <v>1352</v>
      </c>
      <c r="G2" s="277"/>
      <c r="L2" s="277"/>
      <c r="M2" s="277"/>
      <c r="N2" s="277"/>
      <c r="O2" s="277"/>
      <c r="P2" s="277"/>
      <c r="Q2" s="277"/>
      <c r="R2" s="277"/>
      <c r="S2" s="277"/>
      <c r="T2" s="277"/>
      <c r="U2" s="277"/>
    </row>
    <row r="3" spans="1:21" s="274" customFormat="1" ht="27.75" customHeight="1" x14ac:dyDescent="0.2">
      <c r="A3" s="723" t="s">
        <v>1396</v>
      </c>
      <c r="B3" s="723"/>
      <c r="C3" s="723"/>
      <c r="D3" s="723"/>
      <c r="E3" s="723"/>
      <c r="F3" s="723"/>
      <c r="G3" s="723"/>
      <c r="H3" s="723"/>
      <c r="I3" s="723"/>
      <c r="J3" s="723"/>
      <c r="K3" s="723"/>
      <c r="L3" s="723"/>
      <c r="M3" s="723"/>
      <c r="N3" s="723"/>
      <c r="O3" s="723"/>
      <c r="P3" s="723"/>
      <c r="Q3" s="723"/>
      <c r="R3" s="723"/>
      <c r="S3" s="723"/>
      <c r="T3" s="723"/>
      <c r="U3" s="723"/>
    </row>
    <row r="4" spans="1:21" s="316" customFormat="1" x14ac:dyDescent="0.25">
      <c r="A4" s="727" t="s">
        <v>1397</v>
      </c>
      <c r="B4" s="727"/>
      <c r="C4" s="727"/>
      <c r="D4" s="727"/>
      <c r="E4" s="727"/>
      <c r="F4" s="727"/>
      <c r="G4" s="727"/>
      <c r="H4" s="727"/>
      <c r="I4" s="727"/>
      <c r="J4" s="727"/>
      <c r="K4" s="727"/>
      <c r="L4" s="727"/>
      <c r="M4" s="727"/>
      <c r="N4" s="727"/>
      <c r="O4" s="727"/>
      <c r="P4" s="727"/>
      <c r="Q4" s="727"/>
      <c r="R4" s="727"/>
      <c r="S4" s="727"/>
      <c r="T4" s="727"/>
      <c r="U4" s="727"/>
    </row>
    <row r="5" spans="1:21" s="66" customFormat="1" ht="23.25" customHeight="1" x14ac:dyDescent="0.25">
      <c r="A5" s="676" t="s">
        <v>97</v>
      </c>
      <c r="B5" s="678" t="s">
        <v>111</v>
      </c>
      <c r="C5" s="683" t="s">
        <v>86</v>
      </c>
      <c r="D5" s="683" t="s">
        <v>87</v>
      </c>
      <c r="E5" s="683" t="s">
        <v>392</v>
      </c>
      <c r="F5" s="683" t="s">
        <v>88</v>
      </c>
      <c r="G5" s="686" t="s">
        <v>100</v>
      </c>
      <c r="H5" s="688"/>
      <c r="I5" s="688"/>
      <c r="J5" s="688"/>
      <c r="K5" s="688"/>
      <c r="L5" s="688"/>
      <c r="M5" s="688"/>
      <c r="N5" s="687"/>
      <c r="O5" s="692" t="s">
        <v>101</v>
      </c>
      <c r="P5" s="693"/>
      <c r="Q5" s="678" t="s">
        <v>102</v>
      </c>
      <c r="R5" s="678" t="s">
        <v>103</v>
      </c>
      <c r="S5" s="678" t="s">
        <v>110</v>
      </c>
      <c r="T5" s="678" t="s">
        <v>109</v>
      </c>
      <c r="U5" s="689" t="s">
        <v>89</v>
      </c>
    </row>
    <row r="6" spans="1:21" s="66" customFormat="1" ht="15" customHeight="1" x14ac:dyDescent="0.25">
      <c r="A6" s="676"/>
      <c r="B6" s="676"/>
      <c r="C6" s="684"/>
      <c r="D6" s="684"/>
      <c r="E6" s="684"/>
      <c r="F6" s="684"/>
      <c r="G6" s="686" t="s">
        <v>104</v>
      </c>
      <c r="H6" s="687"/>
      <c r="I6" s="686" t="s">
        <v>105</v>
      </c>
      <c r="J6" s="687"/>
      <c r="K6" s="686" t="s">
        <v>106</v>
      </c>
      <c r="L6" s="687"/>
      <c r="M6" s="686" t="s">
        <v>107</v>
      </c>
      <c r="N6" s="687"/>
      <c r="O6" s="694"/>
      <c r="P6" s="695"/>
      <c r="Q6" s="676"/>
      <c r="R6" s="676"/>
      <c r="S6" s="676"/>
      <c r="T6" s="676"/>
      <c r="U6" s="690"/>
    </row>
    <row r="7" spans="1:21" s="67" customFormat="1" ht="24" customHeight="1" x14ac:dyDescent="0.25">
      <c r="A7" s="677"/>
      <c r="B7" s="677"/>
      <c r="C7" s="685"/>
      <c r="D7" s="685"/>
      <c r="E7" s="685"/>
      <c r="F7" s="685"/>
      <c r="G7" s="408" t="s">
        <v>108</v>
      </c>
      <c r="H7" s="408" t="s">
        <v>12</v>
      </c>
      <c r="I7" s="408" t="s">
        <v>108</v>
      </c>
      <c r="J7" s="408" t="s">
        <v>12</v>
      </c>
      <c r="K7" s="408" t="s">
        <v>108</v>
      </c>
      <c r="L7" s="408" t="s">
        <v>12</v>
      </c>
      <c r="M7" s="408" t="s">
        <v>108</v>
      </c>
      <c r="N7" s="408" t="s">
        <v>12</v>
      </c>
      <c r="O7" s="408" t="s">
        <v>108</v>
      </c>
      <c r="P7" s="408" t="s">
        <v>12</v>
      </c>
      <c r="Q7" s="677"/>
      <c r="R7" s="677"/>
      <c r="S7" s="677"/>
      <c r="T7" s="677"/>
      <c r="U7" s="691"/>
    </row>
    <row r="8" spans="1:21" s="261" customFormat="1" ht="15.75" x14ac:dyDescent="0.25">
      <c r="A8" s="409"/>
      <c r="B8" s="410"/>
      <c r="C8" s="489"/>
      <c r="D8" s="489"/>
      <c r="E8" s="490"/>
      <c r="F8" s="489"/>
      <c r="G8" s="491"/>
      <c r="H8" s="491"/>
      <c r="I8" s="491"/>
      <c r="J8" s="491"/>
      <c r="K8" s="491"/>
      <c r="L8" s="491"/>
      <c r="M8" s="491"/>
      <c r="N8" s="491"/>
      <c r="O8" s="491"/>
      <c r="P8" s="491"/>
      <c r="Q8" s="410"/>
      <c r="R8" s="410"/>
      <c r="S8" s="410"/>
      <c r="T8" s="410"/>
      <c r="U8" s="492"/>
    </row>
    <row r="9" spans="1:21" s="261" customFormat="1" ht="246.75" customHeight="1" x14ac:dyDescent="0.25">
      <c r="A9" s="696" t="s">
        <v>1396</v>
      </c>
      <c r="B9" s="724" t="s">
        <v>2241</v>
      </c>
      <c r="C9" s="479" t="s">
        <v>1957</v>
      </c>
      <c r="D9" s="479" t="s">
        <v>1959</v>
      </c>
      <c r="E9" s="205" t="s">
        <v>2643</v>
      </c>
      <c r="F9" s="205" t="s">
        <v>1960</v>
      </c>
      <c r="G9" s="482"/>
      <c r="H9" s="483"/>
      <c r="I9" s="482"/>
      <c r="J9" s="483"/>
      <c r="K9" s="482">
        <v>1</v>
      </c>
      <c r="L9" s="529"/>
      <c r="M9" s="482"/>
      <c r="N9" s="483"/>
      <c r="O9" s="484">
        <f>G9+I9+K9+M9</f>
        <v>1</v>
      </c>
      <c r="P9" s="484">
        <f>H9+J9+L9+N9</f>
        <v>0</v>
      </c>
      <c r="Q9" s="205" t="s">
        <v>2410</v>
      </c>
      <c r="R9" s="205" t="s">
        <v>1958</v>
      </c>
      <c r="S9" s="205" t="s">
        <v>1529</v>
      </c>
      <c r="T9" s="205" t="s">
        <v>1517</v>
      </c>
      <c r="U9" s="205" t="s">
        <v>1961</v>
      </c>
    </row>
    <row r="10" spans="1:21" ht="168" customHeight="1" x14ac:dyDescent="0.25">
      <c r="A10" s="697"/>
      <c r="B10" s="726"/>
      <c r="C10" s="479" t="s">
        <v>1963</v>
      </c>
      <c r="D10" s="479" t="s">
        <v>1962</v>
      </c>
      <c r="E10" s="205" t="s">
        <v>2644</v>
      </c>
      <c r="F10" s="205" t="s">
        <v>2205</v>
      </c>
      <c r="G10" s="485">
        <v>0.25</v>
      </c>
      <c r="H10" s="529"/>
      <c r="I10" s="482">
        <v>0.25</v>
      </c>
      <c r="J10" s="529"/>
      <c r="K10" s="482">
        <v>0.5</v>
      </c>
      <c r="L10" s="529">
        <v>2100000</v>
      </c>
      <c r="M10" s="482"/>
      <c r="N10" s="483"/>
      <c r="O10" s="484">
        <f>G10+I10+K10+M10</f>
        <v>1</v>
      </c>
      <c r="P10" s="484">
        <f>'4. EQUIPO TECNOLÓGICOS'!D10</f>
        <v>2100000</v>
      </c>
      <c r="Q10" s="275" t="s">
        <v>2411</v>
      </c>
      <c r="R10" s="205" t="s">
        <v>1504</v>
      </c>
      <c r="S10" s="205" t="s">
        <v>1496</v>
      </c>
      <c r="T10" s="205" t="s">
        <v>1497</v>
      </c>
      <c r="U10" s="205" t="s">
        <v>1498</v>
      </c>
    </row>
    <row r="11" spans="1:21" ht="347.45" customHeight="1" x14ac:dyDescent="0.25">
      <c r="A11" s="697"/>
      <c r="B11" s="724" t="s">
        <v>2242</v>
      </c>
      <c r="C11" s="478" t="s">
        <v>1530</v>
      </c>
      <c r="D11" s="479" t="s">
        <v>1531</v>
      </c>
      <c r="E11" s="205" t="s">
        <v>2645</v>
      </c>
      <c r="F11" s="205" t="s">
        <v>2244</v>
      </c>
      <c r="G11" s="203">
        <v>1</v>
      </c>
      <c r="H11" s="529"/>
      <c r="I11" s="203"/>
      <c r="J11" s="204"/>
      <c r="K11" s="203"/>
      <c r="L11" s="204"/>
      <c r="M11" s="203"/>
      <c r="N11" s="204"/>
      <c r="O11" s="364"/>
      <c r="P11" s="364"/>
      <c r="Q11" s="275" t="s">
        <v>2412</v>
      </c>
      <c r="R11" s="71" t="s">
        <v>1532</v>
      </c>
      <c r="S11" s="71" t="s">
        <v>1533</v>
      </c>
      <c r="T11" s="71" t="s">
        <v>1539</v>
      </c>
      <c r="U11" s="71"/>
    </row>
    <row r="12" spans="1:21" s="355" customFormat="1" ht="309" customHeight="1" x14ac:dyDescent="0.25">
      <c r="A12" s="697"/>
      <c r="B12" s="725"/>
      <c r="C12" s="275" t="s">
        <v>2234</v>
      </c>
      <c r="D12" s="275" t="s">
        <v>2235</v>
      </c>
      <c r="E12" s="73" t="s">
        <v>2646</v>
      </c>
      <c r="F12" s="275" t="s">
        <v>1743</v>
      </c>
      <c r="G12" s="353"/>
      <c r="H12" s="354"/>
      <c r="I12" s="353">
        <v>1</v>
      </c>
      <c r="J12" s="537">
        <v>3965000</v>
      </c>
      <c r="K12" s="275"/>
      <c r="L12" s="354"/>
      <c r="M12" s="275"/>
      <c r="N12" s="354"/>
      <c r="O12" s="382">
        <f t="shared" ref="O12:O26" si="0">G12+I12+K12+M12</f>
        <v>1</v>
      </c>
      <c r="P12" s="383">
        <f>'5. ACTIVIDADES ESPECIALES'!D407+'4. EQUIPO TECNOLÓGICOS'!D33</f>
        <v>3965000</v>
      </c>
      <c r="Q12" s="275" t="s">
        <v>2409</v>
      </c>
      <c r="R12" s="275" t="s">
        <v>1867</v>
      </c>
      <c r="S12" s="275" t="s">
        <v>1868</v>
      </c>
      <c r="T12" s="275" t="s">
        <v>1871</v>
      </c>
      <c r="U12" s="275" t="s">
        <v>1866</v>
      </c>
    </row>
    <row r="13" spans="1:21" s="355" customFormat="1" ht="234.75" customHeight="1" x14ac:dyDescent="0.25">
      <c r="A13" s="697"/>
      <c r="B13" s="725"/>
      <c r="C13" s="275" t="s">
        <v>2240</v>
      </c>
      <c r="D13" s="275" t="s">
        <v>2231</v>
      </c>
      <c r="E13" s="73" t="s">
        <v>2658</v>
      </c>
      <c r="F13" s="275" t="s">
        <v>2709</v>
      </c>
      <c r="G13" s="353"/>
      <c r="H13" s="354"/>
      <c r="I13" s="353">
        <v>1</v>
      </c>
      <c r="J13" s="537">
        <v>65000</v>
      </c>
      <c r="K13" s="275"/>
      <c r="L13" s="354"/>
      <c r="M13" s="275"/>
      <c r="N13" s="354"/>
      <c r="O13" s="382">
        <f t="shared" si="0"/>
        <v>1</v>
      </c>
      <c r="P13" s="383">
        <f>'5. ACTIVIDADES ESPECIALES'!D451</f>
        <v>65000</v>
      </c>
      <c r="Q13" s="275" t="s">
        <v>2409</v>
      </c>
      <c r="R13" s="275" t="s">
        <v>1867</v>
      </c>
      <c r="S13" s="275" t="s">
        <v>1868</v>
      </c>
      <c r="T13" s="275" t="s">
        <v>1870</v>
      </c>
      <c r="U13" s="275" t="s">
        <v>1869</v>
      </c>
    </row>
    <row r="14" spans="1:21" s="355" customFormat="1" ht="170.45" customHeight="1" x14ac:dyDescent="0.25">
      <c r="A14" s="697"/>
      <c r="B14" s="725"/>
      <c r="C14" s="275" t="s">
        <v>2236</v>
      </c>
      <c r="D14" s="275" t="s">
        <v>2232</v>
      </c>
      <c r="E14" s="73" t="s">
        <v>2660</v>
      </c>
      <c r="F14" s="275" t="s">
        <v>2710</v>
      </c>
      <c r="G14" s="353"/>
      <c r="H14" s="354"/>
      <c r="I14" s="353">
        <v>1</v>
      </c>
      <c r="J14" s="537">
        <v>793000</v>
      </c>
      <c r="K14" s="275"/>
      <c r="L14" s="354"/>
      <c r="M14" s="275"/>
      <c r="N14" s="354"/>
      <c r="O14" s="382">
        <f t="shared" si="0"/>
        <v>1</v>
      </c>
      <c r="P14" s="383">
        <f>'5. ACTIVIDADES ESPECIALES'!D495</f>
        <v>798000</v>
      </c>
      <c r="Q14" s="275" t="s">
        <v>2409</v>
      </c>
      <c r="R14" s="275" t="s">
        <v>1867</v>
      </c>
      <c r="S14" s="275" t="s">
        <v>1868</v>
      </c>
      <c r="T14" s="275" t="s">
        <v>2230</v>
      </c>
      <c r="U14" s="275" t="s">
        <v>2230</v>
      </c>
    </row>
    <row r="15" spans="1:21" s="355" customFormat="1" ht="325.5" customHeight="1" x14ac:dyDescent="0.25">
      <c r="A15" s="697"/>
      <c r="B15" s="724" t="s">
        <v>2243</v>
      </c>
      <c r="C15" s="275" t="s">
        <v>2237</v>
      </c>
      <c r="D15" s="275" t="s">
        <v>2238</v>
      </c>
      <c r="E15" s="73" t="s">
        <v>2667</v>
      </c>
      <c r="F15" s="275" t="s">
        <v>2252</v>
      </c>
      <c r="G15" s="353"/>
      <c r="H15" s="354"/>
      <c r="I15" s="568">
        <v>1</v>
      </c>
      <c r="J15" s="537"/>
      <c r="K15" s="275"/>
      <c r="L15" s="354"/>
      <c r="M15" s="275"/>
      <c r="N15" s="354"/>
      <c r="O15" s="382">
        <f t="shared" si="0"/>
        <v>1</v>
      </c>
      <c r="P15" s="383">
        <f t="shared" ref="P15:P23" si="1">H15+J15+L15+N15</f>
        <v>0</v>
      </c>
      <c r="Q15" s="275" t="s">
        <v>2409</v>
      </c>
      <c r="R15" s="275" t="s">
        <v>1867</v>
      </c>
      <c r="S15" s="275" t="s">
        <v>1868</v>
      </c>
      <c r="T15" s="275" t="s">
        <v>1871</v>
      </c>
      <c r="U15" s="275" t="s">
        <v>1866</v>
      </c>
    </row>
    <row r="16" spans="1:21" s="355" customFormat="1" ht="202.5" customHeight="1" x14ac:dyDescent="0.25">
      <c r="A16" s="697"/>
      <c r="B16" s="725"/>
      <c r="C16" s="275" t="s">
        <v>2239</v>
      </c>
      <c r="D16" s="275" t="s">
        <v>2231</v>
      </c>
      <c r="E16" s="73" t="s">
        <v>2668</v>
      </c>
      <c r="F16" s="275" t="s">
        <v>2251</v>
      </c>
      <c r="G16" s="353"/>
      <c r="H16" s="354"/>
      <c r="I16" s="353">
        <v>1</v>
      </c>
      <c r="J16" s="537">
        <v>269000</v>
      </c>
      <c r="K16" s="275"/>
      <c r="L16" s="354"/>
      <c r="M16" s="275"/>
      <c r="N16" s="354"/>
      <c r="O16" s="382">
        <f t="shared" si="0"/>
        <v>1</v>
      </c>
      <c r="P16" s="383">
        <f>'5. ACTIVIDADES ESPECIALES'!D539</f>
        <v>269000</v>
      </c>
      <c r="Q16" s="275"/>
      <c r="R16" s="275" t="s">
        <v>1867</v>
      </c>
      <c r="S16" s="275" t="s">
        <v>1868</v>
      </c>
      <c r="T16" s="275" t="s">
        <v>1872</v>
      </c>
      <c r="U16" s="275" t="s">
        <v>1869</v>
      </c>
    </row>
    <row r="17" spans="1:21" s="355" customFormat="1" ht="192" customHeight="1" x14ac:dyDescent="0.25">
      <c r="A17" s="697"/>
      <c r="B17" s="725"/>
      <c r="C17" s="275" t="s">
        <v>2233</v>
      </c>
      <c r="D17" s="275" t="s">
        <v>2232</v>
      </c>
      <c r="E17" s="73" t="s">
        <v>2670</v>
      </c>
      <c r="F17" s="275" t="s">
        <v>2250</v>
      </c>
      <c r="G17" s="353"/>
      <c r="H17" s="354"/>
      <c r="I17" s="353">
        <v>1</v>
      </c>
      <c r="J17" s="537">
        <v>600000</v>
      </c>
      <c r="K17" s="275"/>
      <c r="L17" s="354"/>
      <c r="M17" s="275"/>
      <c r="N17" s="354"/>
      <c r="O17" s="382">
        <f t="shared" si="0"/>
        <v>1</v>
      </c>
      <c r="P17" s="383">
        <f>'5. ACTIVIDADES ESPECIALES'!D583</f>
        <v>600000</v>
      </c>
      <c r="Q17" s="275" t="s">
        <v>2409</v>
      </c>
      <c r="R17" s="275" t="s">
        <v>1867</v>
      </c>
      <c r="S17" s="275" t="s">
        <v>1868</v>
      </c>
      <c r="T17" s="275" t="s">
        <v>2229</v>
      </c>
      <c r="U17" s="275" t="s">
        <v>2230</v>
      </c>
    </row>
    <row r="18" spans="1:21" s="355" customFormat="1" ht="249.6" customHeight="1" x14ac:dyDescent="0.25">
      <c r="A18" s="698"/>
      <c r="B18" s="725"/>
      <c r="C18" s="275" t="s">
        <v>2228</v>
      </c>
      <c r="D18" s="275" t="s">
        <v>2227</v>
      </c>
      <c r="E18" s="73" t="s">
        <v>2672</v>
      </c>
      <c r="F18" s="275" t="s">
        <v>2711</v>
      </c>
      <c r="G18" s="353">
        <v>1</v>
      </c>
      <c r="H18" s="537">
        <v>4028250</v>
      </c>
      <c r="I18" s="275"/>
      <c r="J18" s="354"/>
      <c r="K18" s="275"/>
      <c r="L18" s="354"/>
      <c r="M18" s="275"/>
      <c r="N18" s="354"/>
      <c r="O18" s="382">
        <f t="shared" si="0"/>
        <v>1</v>
      </c>
      <c r="P18" s="383">
        <f>'4. EQUIPO TECNOLÓGICOS'!D56+'3. EQUIPO DE OFICINA'!D10</f>
        <v>4028250</v>
      </c>
      <c r="Q18" s="275" t="s">
        <v>2409</v>
      </c>
      <c r="R18" s="275" t="s">
        <v>2225</v>
      </c>
      <c r="S18" s="275" t="s">
        <v>2226</v>
      </c>
      <c r="T18" s="275" t="s">
        <v>1873</v>
      </c>
      <c r="U18" s="275" t="s">
        <v>1873</v>
      </c>
    </row>
    <row r="19" spans="1:21" ht="321.60000000000002" customHeight="1" x14ac:dyDescent="0.25">
      <c r="A19" s="696" t="s">
        <v>1397</v>
      </c>
      <c r="B19" s="476" t="s">
        <v>2245</v>
      </c>
      <c r="C19" s="275" t="s">
        <v>2223</v>
      </c>
      <c r="D19" s="275" t="s">
        <v>2224</v>
      </c>
      <c r="E19" s="275" t="s">
        <v>2675</v>
      </c>
      <c r="F19" s="275" t="s">
        <v>1742</v>
      </c>
      <c r="G19" s="353"/>
      <c r="H19" s="354"/>
      <c r="I19" s="568">
        <v>1</v>
      </c>
      <c r="J19" s="537"/>
      <c r="K19" s="275"/>
      <c r="L19" s="354"/>
      <c r="M19" s="275"/>
      <c r="N19" s="354"/>
      <c r="O19" s="382">
        <f t="shared" si="0"/>
        <v>1</v>
      </c>
      <c r="P19" s="383">
        <f t="shared" si="1"/>
        <v>0</v>
      </c>
      <c r="Q19" s="275" t="s">
        <v>2408</v>
      </c>
      <c r="R19" s="275" t="s">
        <v>1874</v>
      </c>
      <c r="S19" s="275" t="s">
        <v>1868</v>
      </c>
      <c r="T19" s="275" t="s">
        <v>1875</v>
      </c>
      <c r="U19" s="275" t="s">
        <v>1876</v>
      </c>
    </row>
    <row r="20" spans="1:21" ht="110.25" x14ac:dyDescent="0.25">
      <c r="A20" s="697"/>
      <c r="B20" s="724" t="s">
        <v>2246</v>
      </c>
      <c r="C20" s="275" t="s">
        <v>2222</v>
      </c>
      <c r="D20" s="275" t="s">
        <v>2221</v>
      </c>
      <c r="E20" s="275" t="s">
        <v>2676</v>
      </c>
      <c r="F20" s="275" t="s">
        <v>1740</v>
      </c>
      <c r="G20" s="568">
        <v>1</v>
      </c>
      <c r="H20" s="537"/>
      <c r="I20" s="275"/>
      <c r="J20" s="354"/>
      <c r="K20" s="275"/>
      <c r="L20" s="354"/>
      <c r="M20" s="275"/>
      <c r="N20" s="354"/>
      <c r="O20" s="382">
        <f t="shared" si="0"/>
        <v>1</v>
      </c>
      <c r="P20" s="383">
        <f t="shared" si="1"/>
        <v>0</v>
      </c>
      <c r="Q20" s="275" t="s">
        <v>2407</v>
      </c>
      <c r="R20" s="275" t="s">
        <v>1877</v>
      </c>
      <c r="S20" s="275" t="s">
        <v>1878</v>
      </c>
      <c r="T20" s="275" t="s">
        <v>1879</v>
      </c>
      <c r="U20" s="275" t="s">
        <v>1876</v>
      </c>
    </row>
    <row r="21" spans="1:21" s="355" customFormat="1" ht="157.5" customHeight="1" x14ac:dyDescent="0.25">
      <c r="A21" s="697"/>
      <c r="B21" s="725"/>
      <c r="C21" s="275" t="s">
        <v>2217</v>
      </c>
      <c r="D21" s="275" t="s">
        <v>2220</v>
      </c>
      <c r="E21" s="275" t="s">
        <v>2677</v>
      </c>
      <c r="F21" s="275" t="s">
        <v>2218</v>
      </c>
      <c r="G21" s="275"/>
      <c r="H21" s="354"/>
      <c r="I21" s="568">
        <v>0.33329999999999999</v>
      </c>
      <c r="J21" s="537"/>
      <c r="K21" s="568">
        <v>0.33329999999999999</v>
      </c>
      <c r="L21" s="537"/>
      <c r="M21" s="568">
        <v>0.33329999999999999</v>
      </c>
      <c r="N21" s="537"/>
      <c r="O21" s="382">
        <f t="shared" si="0"/>
        <v>0.99990000000000001</v>
      </c>
      <c r="P21" s="383">
        <f t="shared" si="1"/>
        <v>0</v>
      </c>
      <c r="Q21" s="275" t="s">
        <v>2406</v>
      </c>
      <c r="R21" s="275" t="s">
        <v>1880</v>
      </c>
      <c r="S21" s="275" t="s">
        <v>2219</v>
      </c>
      <c r="T21" s="275" t="s">
        <v>1881</v>
      </c>
      <c r="U21" s="275" t="s">
        <v>1876</v>
      </c>
    </row>
    <row r="22" spans="1:21" s="355" customFormat="1" ht="218.25" customHeight="1" x14ac:dyDescent="0.25">
      <c r="A22" s="697"/>
      <c r="B22" s="725"/>
      <c r="C22" s="275" t="s">
        <v>2215</v>
      </c>
      <c r="D22" s="275" t="s">
        <v>2216</v>
      </c>
      <c r="E22" s="275" t="s">
        <v>2678</v>
      </c>
      <c r="F22" s="275" t="s">
        <v>1741</v>
      </c>
      <c r="G22" s="568">
        <v>0.25</v>
      </c>
      <c r="H22" s="537"/>
      <c r="I22" s="568">
        <v>0.25</v>
      </c>
      <c r="J22" s="537"/>
      <c r="K22" s="568">
        <v>0.25</v>
      </c>
      <c r="L22" s="537"/>
      <c r="M22" s="568">
        <v>0.25</v>
      </c>
      <c r="N22" s="537"/>
      <c r="O22" s="382">
        <f t="shared" si="0"/>
        <v>1</v>
      </c>
      <c r="P22" s="383">
        <f t="shared" si="1"/>
        <v>0</v>
      </c>
      <c r="Q22" s="275" t="s">
        <v>2405</v>
      </c>
      <c r="R22" s="275" t="s">
        <v>1882</v>
      </c>
      <c r="S22" s="275" t="s">
        <v>1883</v>
      </c>
      <c r="T22" s="275" t="s">
        <v>1884</v>
      </c>
      <c r="U22" s="275" t="s">
        <v>1876</v>
      </c>
    </row>
    <row r="23" spans="1:21" s="355" customFormat="1" ht="161.25" customHeight="1" x14ac:dyDescent="0.25">
      <c r="A23" s="697"/>
      <c r="B23" s="725"/>
      <c r="C23" s="275" t="s">
        <v>2213</v>
      </c>
      <c r="D23" s="275" t="s">
        <v>2214</v>
      </c>
      <c r="E23" s="275" t="s">
        <v>2679</v>
      </c>
      <c r="F23" s="275" t="s">
        <v>2248</v>
      </c>
      <c r="G23" s="568">
        <v>0.25</v>
      </c>
      <c r="H23" s="537"/>
      <c r="I23" s="568">
        <v>0.25</v>
      </c>
      <c r="J23" s="537"/>
      <c r="K23" s="568">
        <v>0.25</v>
      </c>
      <c r="L23" s="537"/>
      <c r="M23" s="568">
        <v>0.25</v>
      </c>
      <c r="N23" s="537"/>
      <c r="O23" s="382">
        <f t="shared" si="0"/>
        <v>1</v>
      </c>
      <c r="P23" s="383">
        <f t="shared" si="1"/>
        <v>0</v>
      </c>
      <c r="Q23" s="275" t="s">
        <v>2404</v>
      </c>
      <c r="R23" s="275" t="s">
        <v>1885</v>
      </c>
      <c r="S23" s="275" t="s">
        <v>1883</v>
      </c>
      <c r="T23" s="275" t="s">
        <v>1701</v>
      </c>
      <c r="U23" s="275" t="s">
        <v>1876</v>
      </c>
    </row>
    <row r="24" spans="1:21" ht="128.25" customHeight="1" x14ac:dyDescent="0.25">
      <c r="A24" s="697"/>
      <c r="B24" s="725"/>
      <c r="C24" s="275" t="s">
        <v>2211</v>
      </c>
      <c r="D24" s="275" t="s">
        <v>2212</v>
      </c>
      <c r="E24" s="275" t="s">
        <v>2680</v>
      </c>
      <c r="F24" s="275" t="s">
        <v>2712</v>
      </c>
      <c r="G24" s="275"/>
      <c r="H24" s="354"/>
      <c r="I24" s="353">
        <v>1</v>
      </c>
      <c r="J24" s="537">
        <v>9250</v>
      </c>
      <c r="K24" s="275"/>
      <c r="L24" s="354"/>
      <c r="M24" s="275"/>
      <c r="N24" s="354"/>
      <c r="O24" s="382">
        <f t="shared" si="0"/>
        <v>1</v>
      </c>
      <c r="P24" s="383">
        <f>'5. ACTIVIDADES ESPECIALES'!D627</f>
        <v>9250</v>
      </c>
      <c r="Q24" s="275" t="s">
        <v>2403</v>
      </c>
      <c r="R24" s="275" t="s">
        <v>1886</v>
      </c>
      <c r="S24" s="275" t="s">
        <v>1888</v>
      </c>
      <c r="T24" s="275" t="s">
        <v>1539</v>
      </c>
      <c r="U24" s="275" t="s">
        <v>1831</v>
      </c>
    </row>
    <row r="25" spans="1:21" s="432" customFormat="1" ht="215.25" customHeight="1" x14ac:dyDescent="0.25">
      <c r="A25" s="697"/>
      <c r="B25" s="725"/>
      <c r="C25" s="275" t="s">
        <v>2209</v>
      </c>
      <c r="D25" s="275" t="s">
        <v>2210</v>
      </c>
      <c r="E25" s="275" t="s">
        <v>2682</v>
      </c>
      <c r="F25" s="275" t="s">
        <v>2247</v>
      </c>
      <c r="G25" s="568">
        <v>0.25</v>
      </c>
      <c r="H25" s="537"/>
      <c r="I25" s="568">
        <v>0.25</v>
      </c>
      <c r="J25" s="537"/>
      <c r="K25" s="568">
        <v>0.25</v>
      </c>
      <c r="L25" s="537"/>
      <c r="M25" s="568">
        <v>0.25</v>
      </c>
      <c r="N25" s="537"/>
      <c r="O25" s="382">
        <v>1</v>
      </c>
      <c r="P25" s="383"/>
      <c r="Q25" s="275" t="s">
        <v>2402</v>
      </c>
      <c r="R25" s="275" t="s">
        <v>1887</v>
      </c>
      <c r="S25" s="275" t="s">
        <v>1889</v>
      </c>
      <c r="T25" s="275" t="s">
        <v>1539</v>
      </c>
      <c r="U25" s="275" t="s">
        <v>1831</v>
      </c>
    </row>
    <row r="26" spans="1:21" ht="166.5" customHeight="1" x14ac:dyDescent="0.25">
      <c r="A26" s="698"/>
      <c r="B26" s="726"/>
      <c r="C26" s="275" t="s">
        <v>2207</v>
      </c>
      <c r="D26" s="275" t="s">
        <v>2208</v>
      </c>
      <c r="E26" s="275" t="s">
        <v>2683</v>
      </c>
      <c r="F26" s="275" t="s">
        <v>2376</v>
      </c>
      <c r="G26" s="275"/>
      <c r="H26" s="354"/>
      <c r="I26" s="275"/>
      <c r="J26" s="354"/>
      <c r="K26" s="353">
        <v>1</v>
      </c>
      <c r="L26" s="537">
        <v>12500</v>
      </c>
      <c r="M26" s="275"/>
      <c r="N26" s="354"/>
      <c r="O26" s="382">
        <f t="shared" si="0"/>
        <v>1</v>
      </c>
      <c r="P26" s="383">
        <f>'1. TALLERES SEMINARIOS'!D598</f>
        <v>12500</v>
      </c>
      <c r="Q26" s="275" t="s">
        <v>2401</v>
      </c>
      <c r="R26" s="275" t="s">
        <v>2249</v>
      </c>
      <c r="S26" s="275" t="s">
        <v>1890</v>
      </c>
      <c r="T26" s="275" t="s">
        <v>1539</v>
      </c>
      <c r="U26" s="351" t="s">
        <v>2206</v>
      </c>
    </row>
    <row r="27" spans="1:21" s="432" customFormat="1" ht="15.75" x14ac:dyDescent="0.25">
      <c r="A27" s="494"/>
      <c r="B27" s="495"/>
      <c r="C27" s="496"/>
      <c r="D27" s="497"/>
      <c r="E27" s="497"/>
      <c r="F27" s="498"/>
      <c r="G27" s="275"/>
      <c r="H27" s="354"/>
      <c r="I27" s="275"/>
      <c r="J27" s="354"/>
      <c r="K27" s="275"/>
      <c r="L27" s="354"/>
      <c r="M27" s="275"/>
      <c r="N27" s="354"/>
      <c r="O27" s="382"/>
      <c r="P27" s="383"/>
      <c r="Q27" s="275"/>
      <c r="R27" s="275"/>
      <c r="S27" s="275"/>
      <c r="T27" s="275"/>
      <c r="U27" s="351"/>
    </row>
    <row r="28" spans="1:21" ht="15.75" x14ac:dyDescent="0.25">
      <c r="A28" s="294"/>
      <c r="B28" s="295"/>
      <c r="C28" s="294" t="s">
        <v>1395</v>
      </c>
      <c r="D28" s="295"/>
      <c r="E28" s="295"/>
      <c r="F28" s="296"/>
      <c r="G28" s="265">
        <f t="shared" ref="G28:O28" si="2">SUM(G10:G26)</f>
        <v>4</v>
      </c>
      <c r="H28" s="233">
        <f t="shared" si="2"/>
        <v>4028250</v>
      </c>
      <c r="I28" s="265">
        <f t="shared" si="2"/>
        <v>9.3333000000000013</v>
      </c>
      <c r="J28" s="233">
        <f t="shared" si="2"/>
        <v>5701250</v>
      </c>
      <c r="K28" s="265">
        <f t="shared" si="2"/>
        <v>2.5832999999999999</v>
      </c>
      <c r="L28" s="233">
        <f t="shared" si="2"/>
        <v>2112500</v>
      </c>
      <c r="M28" s="265">
        <f t="shared" si="2"/>
        <v>1.0832999999999999</v>
      </c>
      <c r="N28" s="233">
        <f t="shared" si="2"/>
        <v>0</v>
      </c>
      <c r="O28" s="233">
        <f t="shared" si="2"/>
        <v>15.9999</v>
      </c>
      <c r="P28" s="233">
        <f>SUM(P10:P26)</f>
        <v>11847000</v>
      </c>
      <c r="Q28" s="265"/>
      <c r="R28" s="265"/>
      <c r="S28" s="265"/>
      <c r="T28" s="265"/>
      <c r="U28" s="276"/>
    </row>
    <row r="48" s="261" customFormat="1" ht="12" x14ac:dyDescent="0.25"/>
    <row r="49" s="261" customFormat="1" ht="12" x14ac:dyDescent="0.25"/>
    <row r="62" s="261" customFormat="1" ht="12" x14ac:dyDescent="0.25"/>
    <row r="63" s="261" customFormat="1" ht="12" x14ac:dyDescent="0.25"/>
  </sheetData>
  <mergeCells count="25">
    <mergeCell ref="U5:U7"/>
    <mergeCell ref="O5:P6"/>
    <mergeCell ref="Q5:Q7"/>
    <mergeCell ref="R5:R7"/>
    <mergeCell ref="F5:F7"/>
    <mergeCell ref="G5:N5"/>
    <mergeCell ref="G6:H6"/>
    <mergeCell ref="S5:S7"/>
    <mergeCell ref="T5:T7"/>
    <mergeCell ref="A3:U3"/>
    <mergeCell ref="B11:B14"/>
    <mergeCell ref="B15:B18"/>
    <mergeCell ref="B20:B26"/>
    <mergeCell ref="A5:A7"/>
    <mergeCell ref="B5:B7"/>
    <mergeCell ref="C5:C7"/>
    <mergeCell ref="D5:D7"/>
    <mergeCell ref="A19:A26"/>
    <mergeCell ref="A4:U4"/>
    <mergeCell ref="E5:E7"/>
    <mergeCell ref="I6:J6"/>
    <mergeCell ref="K6:L6"/>
    <mergeCell ref="B9:B10"/>
    <mergeCell ref="A9:A18"/>
    <mergeCell ref="M6:N6"/>
  </mergeCells>
  <conditionalFormatting sqref="E10">
    <cfRule type="duplicateValues" dxfId="9" priority="3"/>
  </conditionalFormatting>
  <conditionalFormatting sqref="E9">
    <cfRule type="duplicateValues" dxfId="8" priority="2"/>
  </conditionalFormatting>
  <conditionalFormatting sqref="E11">
    <cfRule type="duplicateValues" dxfId="7"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8"/>
  <sheetViews>
    <sheetView zoomScale="70" zoomScaleNormal="70" workbookViewId="0">
      <pane ySplit="6" topLeftCell="A17" activePane="bottomLeft" state="frozen"/>
      <selection activeCell="R5" sqref="R5"/>
      <selection pane="bottomLeft" activeCell="C17" sqref="C17:D17"/>
    </sheetView>
  </sheetViews>
  <sheetFormatPr baseColWidth="10" defaultRowHeight="15" x14ac:dyDescent="0.25"/>
  <cols>
    <col min="1" max="2" width="21.7109375" customWidth="1"/>
    <col min="3" max="6" width="27.42578125" customWidth="1"/>
    <col min="7" max="7" width="15.28515625" customWidth="1"/>
    <col min="8" max="8" width="18.7109375" style="234" customWidth="1"/>
    <col min="9" max="9" width="15.28515625" customWidth="1"/>
    <col min="10" max="10" width="13.140625" style="234" bestFit="1" customWidth="1"/>
    <col min="11" max="11" width="11.42578125" customWidth="1"/>
    <col min="12" max="12" width="11.42578125" style="234" customWidth="1"/>
    <col min="13" max="13" width="11.42578125" customWidth="1"/>
    <col min="14" max="14" width="12" style="234" bestFit="1" customWidth="1"/>
    <col min="15" max="15" width="15.28515625" customWidth="1"/>
    <col min="16" max="16" width="18.28515625" style="234" customWidth="1"/>
    <col min="17" max="20" width="14.140625" customWidth="1"/>
    <col min="21" max="21" width="17" customWidth="1"/>
  </cols>
  <sheetData>
    <row r="1" spans="1:21" ht="18.75" x14ac:dyDescent="0.25">
      <c r="B1" s="280"/>
      <c r="C1" s="280"/>
      <c r="D1" s="280"/>
      <c r="E1" s="280"/>
      <c r="G1" s="280" t="s">
        <v>1398</v>
      </c>
      <c r="I1" s="280"/>
      <c r="J1" s="280"/>
      <c r="K1" s="280"/>
      <c r="L1" s="280"/>
      <c r="M1" s="280"/>
      <c r="N1" s="280"/>
      <c r="O1" s="280"/>
      <c r="P1" s="280"/>
      <c r="Q1" s="280"/>
      <c r="R1" s="280"/>
      <c r="S1" s="280"/>
      <c r="T1" s="280"/>
      <c r="U1" s="280"/>
    </row>
    <row r="2" spans="1:21" s="355" customFormat="1" ht="18.75" x14ac:dyDescent="0.25">
      <c r="A2" s="355" t="s">
        <v>1348</v>
      </c>
      <c r="B2" s="280"/>
      <c r="C2" s="280"/>
      <c r="D2" s="280"/>
      <c r="E2" s="280"/>
      <c r="G2" s="280"/>
      <c r="H2" s="234"/>
      <c r="I2" s="280"/>
      <c r="J2" s="280"/>
      <c r="K2" s="280"/>
      <c r="L2" s="280"/>
      <c r="M2" s="280"/>
      <c r="N2" s="280"/>
      <c r="O2" s="280"/>
      <c r="P2" s="280"/>
      <c r="Q2" s="280"/>
      <c r="R2" s="280"/>
      <c r="S2" s="280"/>
      <c r="T2" s="280"/>
      <c r="U2" s="280"/>
    </row>
    <row r="3" spans="1:21" x14ac:dyDescent="0.25">
      <c r="A3" s="270" t="s">
        <v>1399</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676" t="s">
        <v>97</v>
      </c>
      <c r="B4" s="678" t="s">
        <v>111</v>
      </c>
      <c r="C4" s="683" t="s">
        <v>86</v>
      </c>
      <c r="D4" s="683" t="s">
        <v>87</v>
      </c>
      <c r="E4" s="683" t="s">
        <v>392</v>
      </c>
      <c r="F4" s="683" t="s">
        <v>88</v>
      </c>
      <c r="G4" s="686" t="s">
        <v>100</v>
      </c>
      <c r="H4" s="688"/>
      <c r="I4" s="688"/>
      <c r="J4" s="688"/>
      <c r="K4" s="688"/>
      <c r="L4" s="688"/>
      <c r="M4" s="688"/>
      <c r="N4" s="687"/>
      <c r="O4" s="692" t="s">
        <v>101</v>
      </c>
      <c r="P4" s="693"/>
      <c r="Q4" s="678" t="s">
        <v>102</v>
      </c>
      <c r="R4" s="678" t="s">
        <v>103</v>
      </c>
      <c r="S4" s="678" t="s">
        <v>110</v>
      </c>
      <c r="T4" s="678" t="s">
        <v>109</v>
      </c>
      <c r="U4" s="689" t="s">
        <v>89</v>
      </c>
    </row>
    <row r="5" spans="1:21" ht="15" customHeight="1" x14ac:dyDescent="0.25">
      <c r="A5" s="676"/>
      <c r="B5" s="676"/>
      <c r="C5" s="684"/>
      <c r="D5" s="684"/>
      <c r="E5" s="684"/>
      <c r="F5" s="684"/>
      <c r="G5" s="686" t="s">
        <v>104</v>
      </c>
      <c r="H5" s="687"/>
      <c r="I5" s="686" t="s">
        <v>105</v>
      </c>
      <c r="J5" s="687"/>
      <c r="K5" s="686" t="s">
        <v>106</v>
      </c>
      <c r="L5" s="687"/>
      <c r="M5" s="686" t="s">
        <v>107</v>
      </c>
      <c r="N5" s="687"/>
      <c r="O5" s="694"/>
      <c r="P5" s="695"/>
      <c r="Q5" s="676"/>
      <c r="R5" s="676"/>
      <c r="S5" s="676"/>
      <c r="T5" s="676"/>
      <c r="U5" s="690"/>
    </row>
    <row r="6" spans="1:21" ht="25.5" x14ac:dyDescent="0.25">
      <c r="A6" s="677"/>
      <c r="B6" s="677"/>
      <c r="C6" s="685"/>
      <c r="D6" s="685"/>
      <c r="E6" s="685"/>
      <c r="F6" s="685"/>
      <c r="G6" s="408" t="s">
        <v>108</v>
      </c>
      <c r="H6" s="408" t="s">
        <v>12</v>
      </c>
      <c r="I6" s="408" t="s">
        <v>108</v>
      </c>
      <c r="J6" s="408" t="s">
        <v>12</v>
      </c>
      <c r="K6" s="408" t="s">
        <v>108</v>
      </c>
      <c r="L6" s="408" t="s">
        <v>12</v>
      </c>
      <c r="M6" s="408" t="s">
        <v>108</v>
      </c>
      <c r="N6" s="408" t="s">
        <v>12</v>
      </c>
      <c r="O6" s="408" t="s">
        <v>108</v>
      </c>
      <c r="P6" s="408" t="s">
        <v>12</v>
      </c>
      <c r="Q6" s="677"/>
      <c r="R6" s="677"/>
      <c r="S6" s="677"/>
      <c r="T6" s="677"/>
      <c r="U6" s="691"/>
    </row>
    <row r="7" spans="1:21" s="355" customFormat="1" ht="15.75" x14ac:dyDescent="0.25">
      <c r="A7" s="409"/>
      <c r="B7" s="410"/>
      <c r="C7" s="411"/>
      <c r="D7" s="411"/>
      <c r="E7" s="412"/>
      <c r="F7" s="411"/>
      <c r="G7" s="413"/>
      <c r="H7" s="413"/>
      <c r="I7" s="413"/>
      <c r="J7" s="413"/>
      <c r="K7" s="413"/>
      <c r="L7" s="413"/>
      <c r="M7" s="413"/>
      <c r="N7" s="413"/>
      <c r="O7" s="413"/>
      <c r="P7" s="413"/>
      <c r="Q7" s="414"/>
      <c r="R7" s="414"/>
      <c r="S7" s="414"/>
      <c r="T7" s="414"/>
      <c r="U7" s="415"/>
    </row>
    <row r="8" spans="1:21" ht="231.75" customHeight="1" x14ac:dyDescent="0.25">
      <c r="A8" s="699" t="s">
        <v>2268</v>
      </c>
      <c r="B8" s="696" t="s">
        <v>2269</v>
      </c>
      <c r="C8" s="321" t="s">
        <v>2255</v>
      </c>
      <c r="D8" s="321" t="s">
        <v>2254</v>
      </c>
      <c r="E8" s="321" t="s">
        <v>2684</v>
      </c>
      <c r="F8" s="321" t="s">
        <v>2270</v>
      </c>
      <c r="G8" s="347"/>
      <c r="H8" s="348"/>
      <c r="I8" s="347">
        <v>1</v>
      </c>
      <c r="J8" s="537">
        <v>180000</v>
      </c>
      <c r="K8" s="347"/>
      <c r="L8" s="348"/>
      <c r="M8" s="347"/>
      <c r="N8" s="348"/>
      <c r="O8" s="382">
        <f t="shared" ref="O8:P11" si="0">G8+I8+K8+M8</f>
        <v>1</v>
      </c>
      <c r="P8" s="383">
        <f t="shared" si="0"/>
        <v>180000</v>
      </c>
      <c r="Q8" s="321" t="s">
        <v>2400</v>
      </c>
      <c r="R8" s="321" t="s">
        <v>1893</v>
      </c>
      <c r="S8" s="321" t="s">
        <v>2253</v>
      </c>
      <c r="T8" s="321" t="s">
        <v>1892</v>
      </c>
      <c r="U8" s="321" t="s">
        <v>1891</v>
      </c>
    </row>
    <row r="9" spans="1:21" ht="209.45" customHeight="1" x14ac:dyDescent="0.25">
      <c r="A9" s="699"/>
      <c r="B9" s="697"/>
      <c r="C9" s="321" t="s">
        <v>2257</v>
      </c>
      <c r="D9" s="321" t="s">
        <v>2256</v>
      </c>
      <c r="E9" s="321" t="s">
        <v>2685</v>
      </c>
      <c r="F9" s="321" t="s">
        <v>2271</v>
      </c>
      <c r="G9" s="347"/>
      <c r="H9" s="348"/>
      <c r="I9" s="347">
        <v>1</v>
      </c>
      <c r="J9" s="537"/>
      <c r="K9" s="347"/>
      <c r="L9" s="348"/>
      <c r="M9" s="347"/>
      <c r="N9" s="348"/>
      <c r="O9" s="382">
        <f t="shared" si="0"/>
        <v>1</v>
      </c>
      <c r="P9" s="383">
        <f t="shared" si="0"/>
        <v>0</v>
      </c>
      <c r="Q9" s="321" t="s">
        <v>2399</v>
      </c>
      <c r="R9" s="321" t="s">
        <v>1894</v>
      </c>
      <c r="S9" s="321" t="s">
        <v>1901</v>
      </c>
      <c r="T9" s="321" t="s">
        <v>1896</v>
      </c>
      <c r="U9" s="321" t="s">
        <v>1895</v>
      </c>
    </row>
    <row r="10" spans="1:21" s="355" customFormat="1" ht="187.9" customHeight="1" x14ac:dyDescent="0.25">
      <c r="A10" s="699"/>
      <c r="B10" s="697"/>
      <c r="C10" s="321" t="s">
        <v>2258</v>
      </c>
      <c r="D10" s="321" t="s">
        <v>2259</v>
      </c>
      <c r="E10" s="321" t="s">
        <v>2686</v>
      </c>
      <c r="F10" s="321" t="s">
        <v>2272</v>
      </c>
      <c r="G10" s="347"/>
      <c r="H10" s="348"/>
      <c r="I10" s="347">
        <v>1</v>
      </c>
      <c r="J10" s="537">
        <v>1750</v>
      </c>
      <c r="K10" s="347"/>
      <c r="L10" s="348"/>
      <c r="M10" s="347"/>
      <c r="N10" s="348"/>
      <c r="O10" s="382">
        <f t="shared" si="0"/>
        <v>1</v>
      </c>
      <c r="P10" s="383">
        <f t="shared" si="0"/>
        <v>1750</v>
      </c>
      <c r="Q10" s="321" t="s">
        <v>2398</v>
      </c>
      <c r="R10" s="321" t="s">
        <v>1897</v>
      </c>
      <c r="S10" s="321" t="s">
        <v>1898</v>
      </c>
      <c r="T10" s="321" t="s">
        <v>1850</v>
      </c>
      <c r="U10" s="321" t="s">
        <v>1902</v>
      </c>
    </row>
    <row r="11" spans="1:21" s="355" customFormat="1" ht="126" x14ac:dyDescent="0.25">
      <c r="A11" s="699"/>
      <c r="B11" s="697"/>
      <c r="C11" s="321" t="s">
        <v>2262</v>
      </c>
      <c r="D11" s="321" t="s">
        <v>2260</v>
      </c>
      <c r="E11" s="321" t="s">
        <v>2687</v>
      </c>
      <c r="F11" s="321" t="s">
        <v>2273</v>
      </c>
      <c r="G11" s="347"/>
      <c r="H11" s="348"/>
      <c r="I11" s="347">
        <v>0.33329999999999999</v>
      </c>
      <c r="J11" s="537"/>
      <c r="K11" s="347">
        <v>0.33329999999999999</v>
      </c>
      <c r="L11" s="537"/>
      <c r="M11" s="347">
        <v>0.33329999999999999</v>
      </c>
      <c r="N11" s="537"/>
      <c r="O11" s="382">
        <f t="shared" si="0"/>
        <v>0.99990000000000001</v>
      </c>
      <c r="P11" s="383">
        <f t="shared" si="0"/>
        <v>0</v>
      </c>
      <c r="Q11" s="321" t="s">
        <v>2397</v>
      </c>
      <c r="R11" s="321" t="s">
        <v>1899</v>
      </c>
      <c r="S11" s="321" t="s">
        <v>1900</v>
      </c>
      <c r="T11" s="321" t="s">
        <v>1850</v>
      </c>
      <c r="U11" s="321" t="s">
        <v>1902</v>
      </c>
    </row>
    <row r="12" spans="1:21" s="355" customFormat="1" ht="126" x14ac:dyDescent="0.25">
      <c r="A12" s="699"/>
      <c r="B12" s="697"/>
      <c r="C12" s="305" t="s">
        <v>2261</v>
      </c>
      <c r="D12" s="305" t="s">
        <v>2263</v>
      </c>
      <c r="E12" s="305" t="s">
        <v>2688</v>
      </c>
      <c r="F12" s="321" t="s">
        <v>2274</v>
      </c>
      <c r="G12" s="347"/>
      <c r="H12" s="348"/>
      <c r="I12" s="347"/>
      <c r="J12" s="348"/>
      <c r="K12" s="347"/>
      <c r="L12" s="348"/>
      <c r="M12" s="347">
        <v>1</v>
      </c>
      <c r="N12" s="537">
        <v>93000</v>
      </c>
      <c r="O12" s="382">
        <f t="shared" ref="O12:P17" si="1">G12+I12+K12+M12</f>
        <v>1</v>
      </c>
      <c r="P12" s="383">
        <f t="shared" si="1"/>
        <v>93000</v>
      </c>
      <c r="Q12" s="321" t="s">
        <v>2396</v>
      </c>
      <c r="R12" s="321" t="s">
        <v>1906</v>
      </c>
      <c r="S12" s="321" t="s">
        <v>1907</v>
      </c>
      <c r="T12" s="321" t="s">
        <v>1905</v>
      </c>
      <c r="U12" s="321" t="s">
        <v>1902</v>
      </c>
    </row>
    <row r="13" spans="1:21" s="355" customFormat="1" ht="220.5" x14ac:dyDescent="0.25">
      <c r="A13" s="699"/>
      <c r="B13" s="697"/>
      <c r="C13" s="321" t="s">
        <v>2264</v>
      </c>
      <c r="D13" s="321" t="s">
        <v>2265</v>
      </c>
      <c r="E13" s="321" t="s">
        <v>2692</v>
      </c>
      <c r="F13" s="321" t="s">
        <v>2319</v>
      </c>
      <c r="G13" s="347">
        <v>0.25</v>
      </c>
      <c r="H13" s="537"/>
      <c r="I13" s="347">
        <v>0.25</v>
      </c>
      <c r="J13" s="537"/>
      <c r="K13" s="347">
        <v>0.25</v>
      </c>
      <c r="L13" s="537"/>
      <c r="M13" s="347">
        <v>0.25</v>
      </c>
      <c r="N13" s="537"/>
      <c r="O13" s="382">
        <f t="shared" si="1"/>
        <v>1</v>
      </c>
      <c r="P13" s="383">
        <f t="shared" si="1"/>
        <v>0</v>
      </c>
      <c r="Q13" s="321" t="s">
        <v>2395</v>
      </c>
      <c r="R13" s="321" t="s">
        <v>1906</v>
      </c>
      <c r="S13" s="321" t="s">
        <v>1908</v>
      </c>
      <c r="T13" s="321" t="s">
        <v>1905</v>
      </c>
      <c r="U13" s="321" t="s">
        <v>1902</v>
      </c>
    </row>
    <row r="14" spans="1:21" ht="126" x14ac:dyDescent="0.25">
      <c r="A14" s="699"/>
      <c r="B14" s="697"/>
      <c r="C14" s="321" t="s">
        <v>2320</v>
      </c>
      <c r="D14" s="321" t="s">
        <v>2266</v>
      </c>
      <c r="E14" s="321" t="s">
        <v>2693</v>
      </c>
      <c r="F14" s="321" t="s">
        <v>2321</v>
      </c>
      <c r="G14" s="347">
        <v>1</v>
      </c>
      <c r="H14" s="537">
        <v>53200</v>
      </c>
      <c r="I14" s="347"/>
      <c r="J14" s="348"/>
      <c r="K14" s="347"/>
      <c r="L14" s="348"/>
      <c r="M14" s="347"/>
      <c r="N14" s="348"/>
      <c r="O14" s="382">
        <f t="shared" si="1"/>
        <v>1</v>
      </c>
      <c r="P14" s="383">
        <f t="shared" si="1"/>
        <v>53200</v>
      </c>
      <c r="Q14" s="321" t="s">
        <v>2392</v>
      </c>
      <c r="R14" s="321" t="s">
        <v>1911</v>
      </c>
      <c r="S14" s="321" t="s">
        <v>1910</v>
      </c>
      <c r="T14" s="321" t="s">
        <v>1909</v>
      </c>
      <c r="U14" s="321" t="s">
        <v>1701</v>
      </c>
    </row>
    <row r="15" spans="1:21" ht="126" x14ac:dyDescent="0.25">
      <c r="A15" s="699"/>
      <c r="B15" s="697"/>
      <c r="C15" s="321" t="s">
        <v>1965</v>
      </c>
      <c r="D15" s="321" t="s">
        <v>2267</v>
      </c>
      <c r="E15" s="321" t="s">
        <v>2696</v>
      </c>
      <c r="F15" s="321" t="s">
        <v>2275</v>
      </c>
      <c r="G15" s="347"/>
      <c r="H15" s="348"/>
      <c r="I15" s="347">
        <v>1</v>
      </c>
      <c r="J15" s="537">
        <v>15000</v>
      </c>
      <c r="K15" s="347"/>
      <c r="L15" s="348"/>
      <c r="M15" s="347"/>
      <c r="N15" s="348"/>
      <c r="O15" s="382">
        <f t="shared" si="1"/>
        <v>1</v>
      </c>
      <c r="P15" s="383">
        <f t="shared" si="1"/>
        <v>15000</v>
      </c>
      <c r="Q15" s="321" t="s">
        <v>2394</v>
      </c>
      <c r="R15" s="321" t="s">
        <v>1913</v>
      </c>
      <c r="S15" s="321" t="s">
        <v>1912</v>
      </c>
      <c r="T15" s="321" t="s">
        <v>1905</v>
      </c>
      <c r="U15" s="321" t="s">
        <v>1701</v>
      </c>
    </row>
    <row r="16" spans="1:21" ht="195.6" customHeight="1" x14ac:dyDescent="0.25">
      <c r="A16" s="696"/>
      <c r="B16" s="697"/>
      <c r="C16" s="522" t="s">
        <v>1965</v>
      </c>
      <c r="D16" s="523" t="s">
        <v>1964</v>
      </c>
      <c r="E16" s="506" t="s">
        <v>2697</v>
      </c>
      <c r="F16" s="506" t="s">
        <v>2276</v>
      </c>
      <c r="G16" s="524">
        <v>1</v>
      </c>
      <c r="H16" s="539"/>
      <c r="I16" s="524"/>
      <c r="J16" s="525"/>
      <c r="K16" s="524"/>
      <c r="L16" s="525"/>
      <c r="M16" s="524"/>
      <c r="N16" s="525"/>
      <c r="O16" s="382">
        <f t="shared" si="1"/>
        <v>1</v>
      </c>
      <c r="P16" s="383">
        <f t="shared" si="1"/>
        <v>0</v>
      </c>
      <c r="Q16" s="506" t="s">
        <v>2393</v>
      </c>
      <c r="R16" s="486" t="s">
        <v>1535</v>
      </c>
      <c r="S16" s="486" t="s">
        <v>1534</v>
      </c>
      <c r="T16" s="486" t="s">
        <v>1540</v>
      </c>
      <c r="U16" s="486" t="s">
        <v>1968</v>
      </c>
    </row>
    <row r="17" spans="1:21" s="432" customFormat="1" ht="253.5" customHeight="1" x14ac:dyDescent="0.25">
      <c r="A17" s="504"/>
      <c r="B17" s="504"/>
      <c r="C17" s="478" t="s">
        <v>2325</v>
      </c>
      <c r="D17" s="479" t="s">
        <v>2326</v>
      </c>
      <c r="E17" s="205" t="s">
        <v>2698</v>
      </c>
      <c r="F17" s="451" t="s">
        <v>2327</v>
      </c>
      <c r="G17" s="526">
        <v>1</v>
      </c>
      <c r="H17" s="540">
        <v>85184864</v>
      </c>
      <c r="I17" s="526"/>
      <c r="J17" s="527"/>
      <c r="K17" s="526"/>
      <c r="L17" s="527"/>
      <c r="M17" s="526"/>
      <c r="N17" s="527"/>
      <c r="O17" s="382">
        <f t="shared" si="1"/>
        <v>1</v>
      </c>
      <c r="P17" s="383">
        <f t="shared" si="1"/>
        <v>85184864</v>
      </c>
      <c r="Q17" s="451" t="s">
        <v>2392</v>
      </c>
      <c r="R17" s="451" t="s">
        <v>2322</v>
      </c>
      <c r="S17" s="451" t="s">
        <v>2323</v>
      </c>
      <c r="T17" s="451" t="s">
        <v>2324</v>
      </c>
      <c r="U17" s="451" t="s">
        <v>2328</v>
      </c>
    </row>
    <row r="18" spans="1:21" ht="15.6" customHeight="1" x14ac:dyDescent="0.25">
      <c r="A18" s="288"/>
      <c r="B18" s="289"/>
      <c r="C18" s="288" t="s">
        <v>1487</v>
      </c>
      <c r="D18" s="289"/>
      <c r="E18" s="289"/>
      <c r="F18" s="290"/>
      <c r="G18" s="283">
        <f t="shared" ref="G18:O18" si="2">SUM(G8:G16)</f>
        <v>2.25</v>
      </c>
      <c r="H18" s="236">
        <f t="shared" si="2"/>
        <v>53200</v>
      </c>
      <c r="I18" s="283">
        <f t="shared" si="2"/>
        <v>4.5832999999999995</v>
      </c>
      <c r="J18" s="236">
        <f t="shared" si="2"/>
        <v>196750</v>
      </c>
      <c r="K18" s="283">
        <f t="shared" si="2"/>
        <v>0.58329999999999993</v>
      </c>
      <c r="L18" s="236">
        <f t="shared" si="2"/>
        <v>0</v>
      </c>
      <c r="M18" s="283">
        <f t="shared" si="2"/>
        <v>1.5832999999999999</v>
      </c>
      <c r="N18" s="236">
        <f t="shared" si="2"/>
        <v>93000</v>
      </c>
      <c r="O18" s="236">
        <f t="shared" si="2"/>
        <v>8.9999000000000002</v>
      </c>
      <c r="P18" s="236">
        <f>SUM(P8:P17)</f>
        <v>85527814</v>
      </c>
      <c r="Q18" s="265"/>
      <c r="R18" s="265"/>
      <c r="S18" s="265"/>
      <c r="T18" s="265"/>
      <c r="U18" s="265"/>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16"/>
    <mergeCell ref="B8:B16"/>
    <mergeCell ref="A4:A6"/>
    <mergeCell ref="B4:B6"/>
    <mergeCell ref="C4:C6"/>
  </mergeCells>
  <conditionalFormatting sqref="E16:E17">
    <cfRule type="duplicateValues" dxfId="6" priority="23"/>
  </conditionalFormatting>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4"/>
  <sheetViews>
    <sheetView zoomScale="48" zoomScaleNormal="48" workbookViewId="0">
      <pane ySplit="7" topLeftCell="A12" activePane="bottomLeft" state="frozen"/>
      <selection activeCell="A7" sqref="A7"/>
      <selection pane="bottomLeft" activeCell="K13" sqref="K13"/>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customWidth="1"/>
    <col min="9" max="9" width="15.28515625" customWidth="1"/>
    <col min="10" max="10" width="12.140625" style="234" customWidth="1"/>
    <col min="11" max="11" width="11.42578125" customWidth="1"/>
    <col min="12" max="12" width="14.42578125" style="234" customWidth="1"/>
    <col min="13" max="13" width="11.42578125" customWidth="1"/>
    <col min="14" max="14" width="12.5703125" style="234" customWidth="1"/>
    <col min="15" max="15" width="15.28515625" customWidth="1"/>
    <col min="16" max="16" width="18.28515625" style="234" customWidth="1"/>
    <col min="17" max="20" width="14.140625" customWidth="1"/>
    <col min="21" max="21" width="17" customWidth="1"/>
  </cols>
  <sheetData>
    <row r="1" spans="1:21" ht="18" customHeight="1" x14ac:dyDescent="0.25">
      <c r="B1" s="242"/>
      <c r="C1" s="242"/>
      <c r="D1" s="242"/>
      <c r="E1" s="244"/>
      <c r="F1" s="242"/>
      <c r="G1" s="287" t="s">
        <v>1354</v>
      </c>
      <c r="J1" s="242"/>
      <c r="K1" s="242"/>
      <c r="L1" s="242"/>
      <c r="M1" s="242"/>
      <c r="N1" s="242"/>
      <c r="O1" s="242"/>
      <c r="P1" s="242"/>
      <c r="Q1" s="242"/>
      <c r="R1" s="242"/>
      <c r="S1" s="242"/>
      <c r="T1" s="242"/>
      <c r="U1" s="242"/>
    </row>
    <row r="2" spans="1:21" ht="18" customHeight="1" x14ac:dyDescent="0.25">
      <c r="B2" s="244"/>
      <c r="C2" s="244"/>
      <c r="D2" s="244"/>
      <c r="E2" s="244"/>
      <c r="F2" s="244"/>
      <c r="G2" s="287"/>
      <c r="J2" s="244"/>
      <c r="K2" s="244"/>
      <c r="L2" s="244"/>
      <c r="M2" s="244"/>
      <c r="N2" s="244"/>
      <c r="O2" s="244"/>
      <c r="P2" s="244"/>
      <c r="Q2" s="244"/>
      <c r="R2" s="244"/>
      <c r="S2" s="244"/>
      <c r="T2" s="244"/>
      <c r="U2" s="244"/>
    </row>
    <row r="3" spans="1:21" ht="18" customHeight="1" x14ac:dyDescent="0.25">
      <c r="A3" s="312" t="s">
        <v>1347</v>
      </c>
      <c r="B3" s="244"/>
      <c r="C3" s="244"/>
      <c r="D3" s="244"/>
      <c r="E3" s="244"/>
      <c r="F3" s="244"/>
      <c r="G3" s="287"/>
      <c r="J3" s="244"/>
      <c r="K3" s="244"/>
      <c r="L3" s="244"/>
      <c r="M3" s="244"/>
      <c r="N3" s="244"/>
      <c r="O3" s="244"/>
      <c r="P3" s="244"/>
      <c r="Q3" s="244"/>
      <c r="R3" s="244"/>
      <c r="S3" s="244"/>
      <c r="T3" s="244"/>
      <c r="U3" s="244"/>
    </row>
    <row r="4" spans="1:21" ht="33" customHeight="1" x14ac:dyDescent="0.25">
      <c r="A4" s="729" t="s">
        <v>1353</v>
      </c>
      <c r="B4" s="729"/>
      <c r="C4" s="729"/>
      <c r="D4" s="729"/>
      <c r="E4" s="729"/>
      <c r="F4" s="729"/>
      <c r="G4" s="729"/>
      <c r="H4" s="729"/>
      <c r="I4" s="729"/>
      <c r="J4" s="729"/>
      <c r="K4" s="729"/>
      <c r="L4" s="729"/>
      <c r="M4" s="729"/>
      <c r="N4" s="729"/>
      <c r="O4" s="729"/>
      <c r="P4" s="729"/>
      <c r="Q4" s="729"/>
      <c r="R4" s="729"/>
      <c r="S4" s="729"/>
      <c r="T4" s="729"/>
      <c r="U4" s="729"/>
    </row>
    <row r="5" spans="1:21" ht="14.45" customHeight="1" x14ac:dyDescent="0.25">
      <c r="A5" s="676" t="s">
        <v>97</v>
      </c>
      <c r="B5" s="678" t="s">
        <v>111</v>
      </c>
      <c r="C5" s="683" t="s">
        <v>86</v>
      </c>
      <c r="D5" s="683" t="s">
        <v>87</v>
      </c>
      <c r="E5" s="683" t="s">
        <v>392</v>
      </c>
      <c r="F5" s="683" t="s">
        <v>88</v>
      </c>
      <c r="G5" s="686" t="s">
        <v>100</v>
      </c>
      <c r="H5" s="688"/>
      <c r="I5" s="688"/>
      <c r="J5" s="688"/>
      <c r="K5" s="688"/>
      <c r="L5" s="688"/>
      <c r="M5" s="688"/>
      <c r="N5" s="687"/>
      <c r="O5" s="692" t="s">
        <v>101</v>
      </c>
      <c r="P5" s="693"/>
      <c r="Q5" s="678" t="s">
        <v>102</v>
      </c>
      <c r="R5" s="678" t="s">
        <v>103</v>
      </c>
      <c r="S5" s="678" t="s">
        <v>110</v>
      </c>
      <c r="T5" s="678" t="s">
        <v>109</v>
      </c>
      <c r="U5" s="689" t="s">
        <v>89</v>
      </c>
    </row>
    <row r="6" spans="1:21" ht="14.45" customHeight="1" x14ac:dyDescent="0.25">
      <c r="A6" s="676"/>
      <c r="B6" s="676"/>
      <c r="C6" s="684"/>
      <c r="D6" s="684"/>
      <c r="E6" s="684"/>
      <c r="F6" s="684"/>
      <c r="G6" s="686" t="s">
        <v>104</v>
      </c>
      <c r="H6" s="687"/>
      <c r="I6" s="686" t="s">
        <v>105</v>
      </c>
      <c r="J6" s="687"/>
      <c r="K6" s="686" t="s">
        <v>106</v>
      </c>
      <c r="L6" s="687"/>
      <c r="M6" s="686" t="s">
        <v>107</v>
      </c>
      <c r="N6" s="687"/>
      <c r="O6" s="694"/>
      <c r="P6" s="695"/>
      <c r="Q6" s="676"/>
      <c r="R6" s="676"/>
      <c r="S6" s="676"/>
      <c r="T6" s="676"/>
      <c r="U6" s="690"/>
    </row>
    <row r="7" spans="1:21" ht="25.5" x14ac:dyDescent="0.25">
      <c r="A7" s="677"/>
      <c r="B7" s="677"/>
      <c r="C7" s="685"/>
      <c r="D7" s="685"/>
      <c r="E7" s="685"/>
      <c r="F7" s="685"/>
      <c r="G7" s="408" t="s">
        <v>108</v>
      </c>
      <c r="H7" s="408" t="s">
        <v>12</v>
      </c>
      <c r="I7" s="408" t="s">
        <v>108</v>
      </c>
      <c r="J7" s="408" t="s">
        <v>12</v>
      </c>
      <c r="K7" s="408" t="s">
        <v>108</v>
      </c>
      <c r="L7" s="408" t="s">
        <v>12</v>
      </c>
      <c r="M7" s="408" t="s">
        <v>108</v>
      </c>
      <c r="N7" s="408" t="s">
        <v>12</v>
      </c>
      <c r="O7" s="408" t="s">
        <v>108</v>
      </c>
      <c r="P7" s="408" t="s">
        <v>12</v>
      </c>
      <c r="Q7" s="677"/>
      <c r="R7" s="677"/>
      <c r="S7" s="677"/>
      <c r="T7" s="677"/>
      <c r="U7" s="691"/>
    </row>
    <row r="8" spans="1:21" ht="15.6" customHeight="1" x14ac:dyDescent="0.25">
      <c r="A8" s="409"/>
      <c r="B8" s="410"/>
      <c r="C8" s="411"/>
      <c r="D8" s="411"/>
      <c r="E8" s="412"/>
      <c r="F8" s="411"/>
      <c r="G8" s="413"/>
      <c r="H8" s="413"/>
      <c r="I8" s="413"/>
      <c r="J8" s="413"/>
      <c r="K8" s="413"/>
      <c r="L8" s="413"/>
      <c r="M8" s="413"/>
      <c r="N8" s="413"/>
      <c r="O8" s="413"/>
      <c r="P8" s="413"/>
      <c r="Q8" s="414"/>
      <c r="R8" s="414"/>
      <c r="S8" s="414"/>
      <c r="T8" s="414"/>
      <c r="U8" s="415"/>
    </row>
    <row r="9" spans="1:21" ht="254.45" customHeight="1" x14ac:dyDescent="0.25">
      <c r="A9" s="730" t="s">
        <v>1353</v>
      </c>
      <c r="B9" s="674" t="s">
        <v>2286</v>
      </c>
      <c r="C9" s="321" t="s">
        <v>2278</v>
      </c>
      <c r="D9" s="321" t="s">
        <v>2277</v>
      </c>
      <c r="E9" s="321" t="s">
        <v>2647</v>
      </c>
      <c r="F9" s="321" t="s">
        <v>1744</v>
      </c>
      <c r="G9" s="566">
        <v>1</v>
      </c>
      <c r="H9" s="538"/>
      <c r="I9" s="344"/>
      <c r="J9" s="346"/>
      <c r="K9" s="344"/>
      <c r="L9" s="346"/>
      <c r="M9" s="344"/>
      <c r="N9" s="346"/>
      <c r="O9" s="384">
        <f t="shared" ref="O9:P13" si="0">G9+I9+K9+M9</f>
        <v>1</v>
      </c>
      <c r="P9" s="383">
        <f t="shared" si="0"/>
        <v>0</v>
      </c>
      <c r="Q9" s="321" t="s">
        <v>2391</v>
      </c>
      <c r="R9" s="321" t="s">
        <v>1916</v>
      </c>
      <c r="S9" s="321" t="s">
        <v>1799</v>
      </c>
      <c r="T9" s="321" t="s">
        <v>1915</v>
      </c>
      <c r="U9" s="321" t="s">
        <v>1914</v>
      </c>
    </row>
    <row r="10" spans="1:21" ht="204.75" x14ac:dyDescent="0.25">
      <c r="A10" s="731"/>
      <c r="B10" s="728"/>
      <c r="C10" s="321" t="s">
        <v>1745</v>
      </c>
      <c r="D10" s="321" t="s">
        <v>2279</v>
      </c>
      <c r="E10" s="321" t="s">
        <v>2648</v>
      </c>
      <c r="F10" s="321" t="s">
        <v>2707</v>
      </c>
      <c r="G10" s="344"/>
      <c r="H10" s="346"/>
      <c r="I10" s="344"/>
      <c r="J10" s="346"/>
      <c r="K10" s="344"/>
      <c r="L10" s="346"/>
      <c r="M10" s="566">
        <v>1</v>
      </c>
      <c r="N10" s="538"/>
      <c r="O10" s="384">
        <f t="shared" si="0"/>
        <v>1</v>
      </c>
      <c r="P10" s="383">
        <f t="shared" si="0"/>
        <v>0</v>
      </c>
      <c r="Q10" s="321" t="s">
        <v>2390</v>
      </c>
      <c r="R10" s="321" t="s">
        <v>1916</v>
      </c>
      <c r="S10" s="321" t="s">
        <v>1918</v>
      </c>
      <c r="T10" s="321" t="s">
        <v>1915</v>
      </c>
      <c r="U10" s="321" t="s">
        <v>1917</v>
      </c>
    </row>
    <row r="11" spans="1:21" ht="159" customHeight="1" x14ac:dyDescent="0.25">
      <c r="A11" s="731"/>
      <c r="B11" s="728"/>
      <c r="C11" s="321" t="s">
        <v>2281</v>
      </c>
      <c r="D11" s="321" t="s">
        <v>2280</v>
      </c>
      <c r="E11" s="321" t="s">
        <v>2649</v>
      </c>
      <c r="F11" s="321" t="s">
        <v>1746</v>
      </c>
      <c r="G11" s="344"/>
      <c r="H11" s="346"/>
      <c r="I11" s="566">
        <v>1</v>
      </c>
      <c r="J11" s="538"/>
      <c r="K11" s="344"/>
      <c r="L11" s="346"/>
      <c r="M11" s="344"/>
      <c r="N11" s="346"/>
      <c r="O11" s="384">
        <f t="shared" si="0"/>
        <v>1</v>
      </c>
      <c r="P11" s="383">
        <f t="shared" si="0"/>
        <v>0</v>
      </c>
      <c r="Q11" s="321" t="s">
        <v>2389</v>
      </c>
      <c r="R11" s="321" t="s">
        <v>1921</v>
      </c>
      <c r="S11" s="321" t="s">
        <v>1920</v>
      </c>
      <c r="T11" s="321" t="s">
        <v>1922</v>
      </c>
      <c r="U11" s="321" t="s">
        <v>1919</v>
      </c>
    </row>
    <row r="12" spans="1:21" ht="247.5" customHeight="1" x14ac:dyDescent="0.25">
      <c r="A12" s="731"/>
      <c r="B12" s="728"/>
      <c r="C12" s="321" t="s">
        <v>2282</v>
      </c>
      <c r="D12" s="321" t="s">
        <v>2284</v>
      </c>
      <c r="E12" s="321" t="s">
        <v>2650</v>
      </c>
      <c r="F12" s="451" t="s">
        <v>2283</v>
      </c>
      <c r="G12" s="566">
        <v>0.25</v>
      </c>
      <c r="H12" s="538"/>
      <c r="I12" s="566">
        <v>0.25</v>
      </c>
      <c r="J12" s="538"/>
      <c r="K12" s="566">
        <v>0.25</v>
      </c>
      <c r="L12" s="538"/>
      <c r="M12" s="566">
        <v>0.25</v>
      </c>
      <c r="N12" s="538"/>
      <c r="O12" s="384">
        <f t="shared" si="0"/>
        <v>1</v>
      </c>
      <c r="P12" s="383">
        <f t="shared" si="0"/>
        <v>0</v>
      </c>
      <c r="Q12" s="321" t="s">
        <v>2388</v>
      </c>
      <c r="R12" s="321" t="s">
        <v>1925</v>
      </c>
      <c r="S12" s="321" t="s">
        <v>2284</v>
      </c>
      <c r="T12" s="321" t="s">
        <v>1924</v>
      </c>
      <c r="U12" s="72" t="s">
        <v>1923</v>
      </c>
    </row>
    <row r="13" spans="1:21" ht="204.75" x14ac:dyDescent="0.25">
      <c r="A13" s="731"/>
      <c r="B13" s="728"/>
      <c r="C13" s="321" t="s">
        <v>2285</v>
      </c>
      <c r="D13" s="321" t="s">
        <v>1926</v>
      </c>
      <c r="E13" s="321" t="s">
        <v>2651</v>
      </c>
      <c r="F13" s="275" t="s">
        <v>2713</v>
      </c>
      <c r="G13" s="349"/>
      <c r="H13" s="346"/>
      <c r="I13" s="349"/>
      <c r="J13" s="346"/>
      <c r="K13" s="349"/>
      <c r="L13" s="346"/>
      <c r="M13" s="349">
        <v>1</v>
      </c>
      <c r="N13" s="538">
        <v>9000</v>
      </c>
      <c r="O13" s="384">
        <f t="shared" si="0"/>
        <v>1</v>
      </c>
      <c r="P13" s="383">
        <f t="shared" si="0"/>
        <v>9000</v>
      </c>
      <c r="Q13" s="321" t="s">
        <v>2387</v>
      </c>
      <c r="R13" s="321" t="s">
        <v>1927</v>
      </c>
      <c r="S13" s="321" t="s">
        <v>1926</v>
      </c>
      <c r="T13" s="321" t="s">
        <v>2287</v>
      </c>
      <c r="U13" s="275" t="s">
        <v>2288</v>
      </c>
    </row>
    <row r="14" spans="1:21" ht="15.6" customHeight="1" x14ac:dyDescent="0.25">
      <c r="A14" s="297"/>
      <c r="B14" s="243"/>
      <c r="C14" s="297" t="s">
        <v>116</v>
      </c>
      <c r="D14" s="243"/>
      <c r="E14" s="243"/>
      <c r="F14" s="243"/>
      <c r="G14" s="80">
        <f t="shared" ref="G14:P14" si="1">SUM(G9:G13)</f>
        <v>1.25</v>
      </c>
      <c r="H14" s="235">
        <f t="shared" si="1"/>
        <v>0</v>
      </c>
      <c r="I14" s="80">
        <f t="shared" si="1"/>
        <v>1.25</v>
      </c>
      <c r="J14" s="235">
        <f t="shared" si="1"/>
        <v>0</v>
      </c>
      <c r="K14" s="80">
        <f t="shared" si="1"/>
        <v>0.25</v>
      </c>
      <c r="L14" s="235">
        <f t="shared" si="1"/>
        <v>0</v>
      </c>
      <c r="M14" s="80">
        <f t="shared" si="1"/>
        <v>2.25</v>
      </c>
      <c r="N14" s="235">
        <f t="shared" si="1"/>
        <v>9000</v>
      </c>
      <c r="O14" s="235">
        <f t="shared" si="1"/>
        <v>5</v>
      </c>
      <c r="P14" s="235">
        <f t="shared" si="1"/>
        <v>9000</v>
      </c>
      <c r="Q14" s="68"/>
      <c r="R14" s="68"/>
      <c r="S14" s="68"/>
      <c r="T14" s="68"/>
      <c r="U14" s="68"/>
    </row>
  </sheetData>
  <mergeCells count="20">
    <mergeCell ref="A4:U4"/>
    <mergeCell ref="A9:A13"/>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 ref="B9:B1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36"/>
  <sheetViews>
    <sheetView zoomScale="42" zoomScaleNormal="42" workbookViewId="0">
      <pane ySplit="6" topLeftCell="A9" activePane="bottomLeft" state="frozen"/>
      <selection activeCell="R7" sqref="R7"/>
      <selection pane="bottomLeft" activeCell="F17" sqref="F17"/>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customWidth="1"/>
    <col min="9" max="9" width="15.28515625" customWidth="1"/>
    <col min="10" max="10" width="15.85546875" customWidth="1"/>
    <col min="11" max="11" width="15.28515625" customWidth="1"/>
    <col min="12" max="12" width="15" customWidth="1"/>
    <col min="13" max="13" width="15.28515625" customWidth="1"/>
    <col min="14" max="14" width="14.85546875" customWidth="1"/>
    <col min="15" max="15" width="15.28515625" customWidth="1"/>
    <col min="16" max="16" width="19.85546875" customWidth="1"/>
    <col min="17" max="20" width="14.28515625" customWidth="1"/>
    <col min="21" max="21" width="15.7109375" customWidth="1"/>
  </cols>
  <sheetData>
    <row r="1" spans="1:22" ht="18.75" x14ac:dyDescent="0.3">
      <c r="A1" s="740" t="s">
        <v>1345</v>
      </c>
      <c r="B1" s="740"/>
      <c r="C1" s="740"/>
      <c r="D1" s="740"/>
      <c r="E1" s="740"/>
      <c r="F1" s="740"/>
      <c r="G1" s="740"/>
      <c r="H1" s="740"/>
      <c r="I1" s="740"/>
      <c r="J1" s="740"/>
      <c r="K1" s="740"/>
      <c r="L1" s="740"/>
      <c r="M1" s="740"/>
      <c r="N1" s="740"/>
      <c r="O1" s="740"/>
      <c r="P1" s="740"/>
      <c r="Q1" s="740"/>
      <c r="R1" s="740"/>
      <c r="S1" s="740"/>
      <c r="T1" s="740"/>
      <c r="U1" s="740"/>
    </row>
    <row r="2" spans="1:22" x14ac:dyDescent="0.25">
      <c r="A2" s="741" t="s">
        <v>1401</v>
      </c>
      <c r="B2" s="741"/>
      <c r="C2" s="741"/>
      <c r="D2" s="741"/>
      <c r="E2" s="741"/>
      <c r="F2" s="741"/>
      <c r="G2" s="741"/>
      <c r="H2" s="741"/>
      <c r="I2" s="741"/>
      <c r="J2" s="741"/>
      <c r="K2" s="741"/>
      <c r="L2" s="741"/>
      <c r="M2" s="741"/>
      <c r="N2" s="741"/>
      <c r="O2" s="741"/>
      <c r="P2" s="741"/>
      <c r="Q2" s="741"/>
      <c r="R2" s="741"/>
      <c r="S2" s="741"/>
      <c r="T2" s="741"/>
      <c r="U2" s="741"/>
    </row>
    <row r="3" spans="1:22" ht="13.5" customHeight="1" x14ac:dyDescent="0.25">
      <c r="A3" s="309" t="s">
        <v>1402</v>
      </c>
      <c r="B3" s="310"/>
      <c r="C3" s="310"/>
      <c r="D3" s="310"/>
      <c r="E3" s="310"/>
      <c r="F3" s="310"/>
      <c r="G3" s="310"/>
      <c r="H3" s="310"/>
      <c r="I3" s="310"/>
      <c r="J3" s="310"/>
      <c r="K3" s="310"/>
      <c r="L3" s="310"/>
      <c r="M3" s="310"/>
      <c r="N3" s="310"/>
      <c r="O3" s="310"/>
      <c r="P3" s="310"/>
      <c r="Q3" s="310"/>
      <c r="R3" s="310"/>
      <c r="S3" s="310"/>
      <c r="T3" s="310"/>
      <c r="U3" s="310"/>
    </row>
    <row r="4" spans="1:22" ht="15" customHeight="1" x14ac:dyDescent="0.25">
      <c r="A4" s="676" t="s">
        <v>97</v>
      </c>
      <c r="B4" s="678" t="s">
        <v>111</v>
      </c>
      <c r="C4" s="683" t="s">
        <v>86</v>
      </c>
      <c r="D4" s="683" t="s">
        <v>87</v>
      </c>
      <c r="E4" s="683" t="s">
        <v>392</v>
      </c>
      <c r="F4" s="683" t="s">
        <v>88</v>
      </c>
      <c r="G4" s="686" t="s">
        <v>100</v>
      </c>
      <c r="H4" s="688"/>
      <c r="I4" s="688"/>
      <c r="J4" s="688"/>
      <c r="K4" s="688"/>
      <c r="L4" s="688"/>
      <c r="M4" s="688"/>
      <c r="N4" s="687"/>
      <c r="O4" s="692" t="s">
        <v>101</v>
      </c>
      <c r="P4" s="693"/>
      <c r="Q4" s="678" t="s">
        <v>102</v>
      </c>
      <c r="R4" s="678" t="s">
        <v>103</v>
      </c>
      <c r="S4" s="678" t="s">
        <v>110</v>
      </c>
      <c r="T4" s="678" t="s">
        <v>109</v>
      </c>
      <c r="U4" s="689" t="s">
        <v>89</v>
      </c>
    </row>
    <row r="5" spans="1:22" ht="15" customHeight="1" x14ac:dyDescent="0.25">
      <c r="A5" s="676"/>
      <c r="B5" s="676"/>
      <c r="C5" s="684"/>
      <c r="D5" s="684"/>
      <c r="E5" s="684"/>
      <c r="F5" s="684"/>
      <c r="G5" s="686" t="s">
        <v>104</v>
      </c>
      <c r="H5" s="687"/>
      <c r="I5" s="686" t="s">
        <v>105</v>
      </c>
      <c r="J5" s="687"/>
      <c r="K5" s="686" t="s">
        <v>106</v>
      </c>
      <c r="L5" s="687"/>
      <c r="M5" s="686" t="s">
        <v>107</v>
      </c>
      <c r="N5" s="687"/>
      <c r="O5" s="694"/>
      <c r="P5" s="695"/>
      <c r="Q5" s="676"/>
      <c r="R5" s="676"/>
      <c r="S5" s="676"/>
      <c r="T5" s="676"/>
      <c r="U5" s="690"/>
    </row>
    <row r="6" spans="1:22" ht="25.5" x14ac:dyDescent="0.25">
      <c r="A6" s="677"/>
      <c r="B6" s="677"/>
      <c r="C6" s="685"/>
      <c r="D6" s="685"/>
      <c r="E6" s="685"/>
      <c r="F6" s="685"/>
      <c r="G6" s="408" t="s">
        <v>108</v>
      </c>
      <c r="H6" s="408" t="s">
        <v>12</v>
      </c>
      <c r="I6" s="408" t="s">
        <v>108</v>
      </c>
      <c r="J6" s="408" t="s">
        <v>12</v>
      </c>
      <c r="K6" s="408" t="s">
        <v>108</v>
      </c>
      <c r="L6" s="408" t="s">
        <v>12</v>
      </c>
      <c r="M6" s="408" t="s">
        <v>108</v>
      </c>
      <c r="N6" s="408" t="s">
        <v>12</v>
      </c>
      <c r="O6" s="408" t="s">
        <v>108</v>
      </c>
      <c r="P6" s="408" t="s">
        <v>12</v>
      </c>
      <c r="Q6" s="677"/>
      <c r="R6" s="677"/>
      <c r="S6" s="677"/>
      <c r="T6" s="677"/>
      <c r="U6" s="691"/>
    </row>
    <row r="7" spans="1:22" ht="15.75" x14ac:dyDescent="0.25">
      <c r="A7" s="409"/>
      <c r="B7" s="410"/>
      <c r="C7" s="411"/>
      <c r="D7" s="411"/>
      <c r="E7" s="412"/>
      <c r="F7" s="411"/>
      <c r="G7" s="413"/>
      <c r="H7" s="413"/>
      <c r="I7" s="413"/>
      <c r="J7" s="413"/>
      <c r="K7" s="413"/>
      <c r="L7" s="413"/>
      <c r="M7" s="413"/>
      <c r="N7" s="413"/>
      <c r="O7" s="413"/>
      <c r="P7" s="413"/>
      <c r="Q7" s="414"/>
      <c r="R7" s="414"/>
      <c r="S7" s="414"/>
      <c r="T7" s="414"/>
      <c r="U7" s="415"/>
    </row>
    <row r="8" spans="1:22" ht="299.25" customHeight="1" x14ac:dyDescent="0.25">
      <c r="A8" s="679" t="s">
        <v>2293</v>
      </c>
      <c r="B8" s="735" t="s">
        <v>1488</v>
      </c>
      <c r="C8" s="275" t="s">
        <v>2289</v>
      </c>
      <c r="D8" s="275" t="s">
        <v>2290</v>
      </c>
      <c r="E8" s="305" t="s">
        <v>2652</v>
      </c>
      <c r="F8" s="275" t="s">
        <v>1931</v>
      </c>
      <c r="G8" s="568">
        <v>1</v>
      </c>
      <c r="H8" s="537"/>
      <c r="I8" s="275"/>
      <c r="J8" s="354"/>
      <c r="K8" s="275"/>
      <c r="L8" s="354"/>
      <c r="M8" s="275"/>
      <c r="N8" s="354"/>
      <c r="O8" s="382">
        <f t="shared" ref="O8:P8" si="0">G8+I8+K8+M8</f>
        <v>1</v>
      </c>
      <c r="P8" s="383">
        <f t="shared" si="0"/>
        <v>0</v>
      </c>
      <c r="Q8" s="275" t="s">
        <v>2383</v>
      </c>
      <c r="R8" s="275" t="s">
        <v>1929</v>
      </c>
      <c r="S8" s="275" t="s">
        <v>1928</v>
      </c>
      <c r="T8" s="275" t="s">
        <v>1701</v>
      </c>
      <c r="U8" s="275" t="s">
        <v>1891</v>
      </c>
    </row>
    <row r="9" spans="1:22" s="355" customFormat="1" ht="150" customHeight="1" x14ac:dyDescent="0.25">
      <c r="A9" s="680"/>
      <c r="B9" s="735"/>
      <c r="C9" s="275" t="s">
        <v>2291</v>
      </c>
      <c r="D9" s="275" t="s">
        <v>2292</v>
      </c>
      <c r="E9" s="305" t="s">
        <v>2655</v>
      </c>
      <c r="F9" s="275" t="s">
        <v>1747</v>
      </c>
      <c r="G9" s="353"/>
      <c r="H9" s="354"/>
      <c r="I9" s="568">
        <v>1</v>
      </c>
      <c r="J9" s="537"/>
      <c r="K9" s="275"/>
      <c r="L9" s="354"/>
      <c r="M9" s="275"/>
      <c r="N9" s="354"/>
      <c r="O9" s="382">
        <f t="shared" ref="O9:O35" si="1">G9+I9+K9+M9</f>
        <v>1</v>
      </c>
      <c r="P9" s="383">
        <f t="shared" ref="P9:P35" si="2">H9+J9+L9+N9</f>
        <v>0</v>
      </c>
      <c r="Q9" s="275" t="s">
        <v>2384</v>
      </c>
      <c r="R9" s="275" t="s">
        <v>1933</v>
      </c>
      <c r="S9" s="275" t="s">
        <v>1932</v>
      </c>
      <c r="T9" s="275" t="s">
        <v>1539</v>
      </c>
      <c r="U9" s="275" t="s">
        <v>1930</v>
      </c>
    </row>
    <row r="10" spans="1:22" s="355" customFormat="1" ht="203.25" customHeight="1" x14ac:dyDescent="0.25">
      <c r="A10" s="680"/>
      <c r="B10" s="735"/>
      <c r="C10" s="479" t="s">
        <v>1976</v>
      </c>
      <c r="D10" s="479" t="s">
        <v>1977</v>
      </c>
      <c r="E10" s="205" t="s">
        <v>2654</v>
      </c>
      <c r="F10" s="205" t="s">
        <v>1944</v>
      </c>
      <c r="G10" s="568">
        <v>1</v>
      </c>
      <c r="H10" s="537"/>
      <c r="I10" s="275"/>
      <c r="J10" s="354"/>
      <c r="K10" s="275"/>
      <c r="L10" s="354"/>
      <c r="M10" s="275"/>
      <c r="N10" s="354"/>
      <c r="O10" s="382">
        <f t="shared" si="1"/>
        <v>1</v>
      </c>
      <c r="P10" s="383">
        <f t="shared" si="2"/>
        <v>0</v>
      </c>
      <c r="Q10" s="275" t="s">
        <v>2385</v>
      </c>
      <c r="R10" s="71" t="s">
        <v>1547</v>
      </c>
      <c r="S10" s="71" t="s">
        <v>1978</v>
      </c>
      <c r="T10" s="71" t="s">
        <v>1548</v>
      </c>
      <c r="U10" s="71" t="s">
        <v>1974</v>
      </c>
    </row>
    <row r="11" spans="1:22" s="432" customFormat="1" ht="157.5" x14ac:dyDescent="0.25">
      <c r="A11" s="680"/>
      <c r="B11" s="735"/>
      <c r="C11" s="339" t="s">
        <v>1542</v>
      </c>
      <c r="D11" s="320" t="s">
        <v>1523</v>
      </c>
      <c r="E11" s="71" t="s">
        <v>2653</v>
      </c>
      <c r="F11" s="71" t="s">
        <v>2714</v>
      </c>
      <c r="G11" s="203"/>
      <c r="H11" s="204"/>
      <c r="I11" s="206">
        <v>1</v>
      </c>
      <c r="J11" s="529"/>
      <c r="K11" s="203"/>
      <c r="L11" s="204"/>
      <c r="M11" s="203"/>
      <c r="N11" s="204"/>
      <c r="O11" s="364">
        <v>1</v>
      </c>
      <c r="P11" s="364"/>
      <c r="Q11" s="205" t="s">
        <v>2386</v>
      </c>
      <c r="R11" s="71" t="s">
        <v>1537</v>
      </c>
      <c r="S11" s="71" t="s">
        <v>1543</v>
      </c>
      <c r="T11" s="71" t="s">
        <v>1541</v>
      </c>
      <c r="U11" s="71" t="s">
        <v>1938</v>
      </c>
      <c r="V11" s="500" t="s">
        <v>2204</v>
      </c>
    </row>
    <row r="12" spans="1:22" s="355" customFormat="1" ht="15.75" x14ac:dyDescent="0.25">
      <c r="A12" s="680"/>
      <c r="B12" s="735"/>
      <c r="C12" s="275"/>
      <c r="D12" s="275"/>
      <c r="E12" s="305"/>
      <c r="F12" s="275"/>
      <c r="G12" s="353"/>
      <c r="H12" s="354"/>
      <c r="I12" s="275"/>
      <c r="J12" s="354"/>
      <c r="K12" s="275"/>
      <c r="L12" s="354"/>
      <c r="M12" s="275"/>
      <c r="N12" s="354"/>
      <c r="O12" s="382">
        <f t="shared" si="1"/>
        <v>0</v>
      </c>
      <c r="P12" s="383">
        <f t="shared" si="2"/>
        <v>0</v>
      </c>
      <c r="Q12" s="275"/>
      <c r="R12" s="275"/>
      <c r="S12" s="275"/>
      <c r="T12" s="275"/>
      <c r="U12" s="275"/>
    </row>
    <row r="13" spans="1:22" s="432" customFormat="1" ht="15.75" x14ac:dyDescent="0.25">
      <c r="A13" s="680"/>
      <c r="B13" s="735"/>
      <c r="C13" s="275"/>
      <c r="D13" s="275"/>
      <c r="E13" s="305"/>
      <c r="F13" s="275"/>
      <c r="G13" s="353"/>
      <c r="H13" s="354"/>
      <c r="I13" s="275"/>
      <c r="J13" s="354"/>
      <c r="K13" s="275"/>
      <c r="L13" s="354"/>
      <c r="M13" s="275"/>
      <c r="N13" s="354"/>
      <c r="O13" s="382"/>
      <c r="P13" s="383"/>
      <c r="Q13" s="275"/>
      <c r="R13" s="275"/>
      <c r="S13" s="275"/>
      <c r="T13" s="275"/>
      <c r="U13" s="275"/>
    </row>
    <row r="14" spans="1:22" s="432" customFormat="1" ht="15.75" x14ac:dyDescent="0.25">
      <c r="A14" s="680"/>
      <c r="B14" s="735"/>
      <c r="C14" s="275"/>
      <c r="D14" s="275"/>
      <c r="E14" s="305"/>
      <c r="F14" s="275"/>
      <c r="G14" s="353"/>
      <c r="H14" s="354"/>
      <c r="I14" s="275"/>
      <c r="J14" s="354"/>
      <c r="K14" s="275"/>
      <c r="L14" s="354"/>
      <c r="M14" s="275"/>
      <c r="N14" s="354"/>
      <c r="O14" s="382"/>
      <c r="P14" s="383"/>
      <c r="Q14" s="275"/>
      <c r="R14" s="275"/>
      <c r="S14" s="275"/>
      <c r="T14" s="275"/>
      <c r="U14" s="275"/>
    </row>
    <row r="15" spans="1:22" s="355" customFormat="1" ht="15.75" x14ac:dyDescent="0.25">
      <c r="A15" s="680"/>
      <c r="B15" s="735"/>
      <c r="C15" s="275"/>
      <c r="D15" s="275"/>
      <c r="E15" s="305"/>
      <c r="F15" s="275"/>
      <c r="G15" s="353"/>
      <c r="H15" s="354"/>
      <c r="I15" s="275"/>
      <c r="J15" s="354"/>
      <c r="K15" s="275"/>
      <c r="L15" s="354"/>
      <c r="M15" s="275"/>
      <c r="N15" s="354"/>
      <c r="O15" s="382">
        <f t="shared" si="1"/>
        <v>0</v>
      </c>
      <c r="P15" s="383">
        <f t="shared" si="2"/>
        <v>0</v>
      </c>
      <c r="Q15" s="275"/>
      <c r="R15" s="275"/>
      <c r="S15" s="275"/>
      <c r="T15" s="275"/>
      <c r="U15" s="275"/>
    </row>
    <row r="16" spans="1:22" s="432" customFormat="1" ht="15.75" x14ac:dyDescent="0.25">
      <c r="A16" s="680"/>
      <c r="B16" s="735"/>
      <c r="C16" s="275"/>
      <c r="D16" s="275"/>
      <c r="E16" s="305"/>
      <c r="F16" s="275"/>
      <c r="G16" s="353"/>
      <c r="H16" s="354"/>
      <c r="I16" s="275"/>
      <c r="J16" s="354"/>
      <c r="K16" s="275"/>
      <c r="L16" s="354"/>
      <c r="M16" s="275"/>
      <c r="N16" s="354"/>
      <c r="O16" s="382"/>
      <c r="P16" s="383"/>
      <c r="Q16" s="275"/>
      <c r="R16" s="275"/>
      <c r="S16" s="275"/>
      <c r="T16" s="275"/>
      <c r="U16" s="275"/>
    </row>
    <row r="17" spans="1:21" s="355" customFormat="1" ht="15.75" x14ac:dyDescent="0.25">
      <c r="A17" s="680"/>
      <c r="B17" s="735"/>
      <c r="C17" s="275"/>
      <c r="D17" s="275"/>
      <c r="E17" s="305"/>
      <c r="F17" s="275"/>
      <c r="G17" s="353"/>
      <c r="H17" s="354"/>
      <c r="I17" s="275"/>
      <c r="J17" s="354"/>
      <c r="K17" s="275"/>
      <c r="L17" s="354"/>
      <c r="M17" s="275"/>
      <c r="N17" s="354"/>
      <c r="O17" s="382">
        <f t="shared" si="1"/>
        <v>0</v>
      </c>
      <c r="P17" s="383">
        <f t="shared" si="2"/>
        <v>0</v>
      </c>
      <c r="Q17" s="275"/>
      <c r="R17" s="275"/>
      <c r="S17" s="275"/>
      <c r="T17" s="275"/>
      <c r="U17" s="275"/>
    </row>
    <row r="18" spans="1:21" ht="15.75" x14ac:dyDescent="0.25">
      <c r="A18" s="680"/>
      <c r="B18" s="735"/>
      <c r="C18" s="275"/>
      <c r="D18" s="275"/>
      <c r="E18" s="305"/>
      <c r="F18" s="275"/>
      <c r="G18" s="353"/>
      <c r="H18" s="354"/>
      <c r="I18" s="275"/>
      <c r="J18" s="354"/>
      <c r="K18" s="275"/>
      <c r="L18" s="354"/>
      <c r="M18" s="275"/>
      <c r="N18" s="354"/>
      <c r="O18" s="382">
        <f t="shared" si="1"/>
        <v>0</v>
      </c>
      <c r="P18" s="383">
        <f t="shared" si="2"/>
        <v>0</v>
      </c>
      <c r="Q18" s="275"/>
      <c r="R18" s="275"/>
      <c r="S18" s="275"/>
      <c r="T18" s="275"/>
      <c r="U18" s="275"/>
    </row>
    <row r="19" spans="1:21" ht="15.75" x14ac:dyDescent="0.25">
      <c r="A19" s="680"/>
      <c r="B19" s="732" t="s">
        <v>1489</v>
      </c>
      <c r="C19" s="275"/>
      <c r="D19" s="275"/>
      <c r="E19" s="275"/>
      <c r="F19" s="275"/>
      <c r="G19" s="275"/>
      <c r="H19" s="354"/>
      <c r="I19" s="275"/>
      <c r="J19" s="354"/>
      <c r="K19" s="275"/>
      <c r="L19" s="354"/>
      <c r="M19" s="275"/>
      <c r="N19" s="354"/>
      <c r="O19" s="382">
        <f t="shared" si="1"/>
        <v>0</v>
      </c>
      <c r="P19" s="383">
        <f t="shared" si="2"/>
        <v>0</v>
      </c>
      <c r="Q19" s="275"/>
      <c r="R19" s="275"/>
      <c r="S19" s="275"/>
      <c r="T19" s="275"/>
      <c r="U19" s="275"/>
    </row>
    <row r="20" spans="1:21" ht="15.75" x14ac:dyDescent="0.25">
      <c r="A20" s="680"/>
      <c r="B20" s="733"/>
      <c r="C20" s="275"/>
      <c r="D20" s="275"/>
      <c r="E20" s="275"/>
      <c r="F20" s="275"/>
      <c r="G20" s="353"/>
      <c r="H20" s="354"/>
      <c r="I20" s="275"/>
      <c r="J20" s="354"/>
      <c r="K20" s="275"/>
      <c r="L20" s="354"/>
      <c r="M20" s="275"/>
      <c r="N20" s="354"/>
      <c r="O20" s="382">
        <f t="shared" si="1"/>
        <v>0</v>
      </c>
      <c r="P20" s="383">
        <f t="shared" si="2"/>
        <v>0</v>
      </c>
      <c r="Q20" s="275"/>
      <c r="R20" s="275"/>
      <c r="S20" s="275"/>
      <c r="T20" s="275"/>
      <c r="U20" s="275"/>
    </row>
    <row r="21" spans="1:21" s="355" customFormat="1" ht="15.75" x14ac:dyDescent="0.25">
      <c r="A21" s="680"/>
      <c r="B21" s="733"/>
      <c r="C21" s="275"/>
      <c r="D21" s="275"/>
      <c r="E21" s="275"/>
      <c r="F21" s="275"/>
      <c r="G21" s="353"/>
      <c r="H21" s="354"/>
      <c r="I21" s="275"/>
      <c r="J21" s="354"/>
      <c r="K21" s="275"/>
      <c r="L21" s="354"/>
      <c r="M21" s="275"/>
      <c r="N21" s="354"/>
      <c r="O21" s="382">
        <f t="shared" si="1"/>
        <v>0</v>
      </c>
      <c r="P21" s="383">
        <f t="shared" si="2"/>
        <v>0</v>
      </c>
      <c r="Q21" s="275"/>
      <c r="R21" s="275"/>
      <c r="S21" s="275"/>
      <c r="T21" s="275"/>
      <c r="U21" s="275"/>
    </row>
    <row r="22" spans="1:21" s="355" customFormat="1" ht="15.75" x14ac:dyDescent="0.25">
      <c r="A22" s="680"/>
      <c r="B22" s="733"/>
      <c r="C22" s="275"/>
      <c r="D22" s="275"/>
      <c r="E22" s="275"/>
      <c r="F22" s="275"/>
      <c r="G22" s="353"/>
      <c r="H22" s="354"/>
      <c r="I22" s="275"/>
      <c r="J22" s="354"/>
      <c r="K22" s="275"/>
      <c r="L22" s="354"/>
      <c r="M22" s="275"/>
      <c r="N22" s="354"/>
      <c r="O22" s="382">
        <f t="shared" si="1"/>
        <v>0</v>
      </c>
      <c r="P22" s="383">
        <f t="shared" si="2"/>
        <v>0</v>
      </c>
      <c r="Q22" s="275"/>
      <c r="R22" s="275"/>
      <c r="S22" s="275"/>
      <c r="T22" s="275"/>
      <c r="U22" s="275"/>
    </row>
    <row r="23" spans="1:21" s="355" customFormat="1" ht="15.75" x14ac:dyDescent="0.25">
      <c r="A23" s="680"/>
      <c r="B23" s="733"/>
      <c r="C23" s="275"/>
      <c r="D23" s="275"/>
      <c r="E23" s="275"/>
      <c r="F23" s="275"/>
      <c r="G23" s="353"/>
      <c r="H23" s="354"/>
      <c r="I23" s="275"/>
      <c r="J23" s="354"/>
      <c r="K23" s="275"/>
      <c r="L23" s="354"/>
      <c r="M23" s="275"/>
      <c r="N23" s="354"/>
      <c r="O23" s="382">
        <f t="shared" si="1"/>
        <v>0</v>
      </c>
      <c r="P23" s="383">
        <f t="shared" si="2"/>
        <v>0</v>
      </c>
      <c r="Q23" s="275"/>
      <c r="R23" s="275"/>
      <c r="S23" s="275"/>
      <c r="T23" s="275"/>
      <c r="U23" s="275"/>
    </row>
    <row r="24" spans="1:21" s="355" customFormat="1" ht="15.75" x14ac:dyDescent="0.25">
      <c r="A24" s="680"/>
      <c r="B24" s="733"/>
      <c r="C24" s="275"/>
      <c r="D24" s="275"/>
      <c r="E24" s="275"/>
      <c r="F24" s="275"/>
      <c r="G24" s="353"/>
      <c r="H24" s="354"/>
      <c r="I24" s="275"/>
      <c r="J24" s="354"/>
      <c r="K24" s="275"/>
      <c r="L24" s="354"/>
      <c r="M24" s="275"/>
      <c r="N24" s="354"/>
      <c r="O24" s="382">
        <f t="shared" si="1"/>
        <v>0</v>
      </c>
      <c r="P24" s="383">
        <f t="shared" si="2"/>
        <v>0</v>
      </c>
      <c r="Q24" s="275"/>
      <c r="R24" s="275"/>
      <c r="S24" s="275"/>
      <c r="T24" s="275"/>
      <c r="U24" s="275"/>
    </row>
    <row r="25" spans="1:21" s="355" customFormat="1" ht="15.75" x14ac:dyDescent="0.25">
      <c r="A25" s="680"/>
      <c r="B25" s="733"/>
      <c r="C25" s="275"/>
      <c r="D25" s="275"/>
      <c r="E25" s="275"/>
      <c r="F25" s="275"/>
      <c r="G25" s="353"/>
      <c r="H25" s="354"/>
      <c r="I25" s="275"/>
      <c r="J25" s="354"/>
      <c r="K25" s="275"/>
      <c r="L25" s="354"/>
      <c r="M25" s="275"/>
      <c r="N25" s="354"/>
      <c r="O25" s="382">
        <f t="shared" si="1"/>
        <v>0</v>
      </c>
      <c r="P25" s="383">
        <f t="shared" si="2"/>
        <v>0</v>
      </c>
      <c r="Q25" s="275"/>
      <c r="R25" s="275"/>
      <c r="S25" s="275"/>
      <c r="T25" s="275"/>
      <c r="U25" s="275"/>
    </row>
    <row r="26" spans="1:21" ht="15.75" x14ac:dyDescent="0.25">
      <c r="A26" s="680"/>
      <c r="B26" s="733"/>
      <c r="C26" s="275"/>
      <c r="D26" s="275"/>
      <c r="E26" s="275"/>
      <c r="F26" s="275"/>
      <c r="G26" s="275"/>
      <c r="H26" s="354"/>
      <c r="I26" s="275"/>
      <c r="J26" s="354"/>
      <c r="K26" s="275"/>
      <c r="L26" s="354"/>
      <c r="M26" s="275"/>
      <c r="N26" s="354"/>
      <c r="O26" s="382">
        <f t="shared" si="1"/>
        <v>0</v>
      </c>
      <c r="P26" s="383">
        <f t="shared" si="2"/>
        <v>0</v>
      </c>
      <c r="Q26" s="275"/>
      <c r="R26" s="275"/>
      <c r="S26" s="275"/>
      <c r="T26" s="275"/>
      <c r="U26" s="351"/>
    </row>
    <row r="27" spans="1:21" ht="15.75" x14ac:dyDescent="0.25">
      <c r="A27" s="680"/>
      <c r="B27" s="733"/>
      <c r="C27" s="275"/>
      <c r="D27" s="275"/>
      <c r="E27" s="275"/>
      <c r="F27" s="275"/>
      <c r="G27" s="275"/>
      <c r="H27" s="354"/>
      <c r="I27" s="275"/>
      <c r="J27" s="354"/>
      <c r="K27" s="275"/>
      <c r="L27" s="354"/>
      <c r="M27" s="275"/>
      <c r="N27" s="354"/>
      <c r="O27" s="382">
        <f t="shared" si="1"/>
        <v>0</v>
      </c>
      <c r="P27" s="383">
        <f t="shared" si="2"/>
        <v>0</v>
      </c>
      <c r="Q27" s="275"/>
      <c r="R27" s="275"/>
      <c r="S27" s="275"/>
      <c r="T27" s="275"/>
      <c r="U27" s="351"/>
    </row>
    <row r="28" spans="1:21" ht="15.75" x14ac:dyDescent="0.25">
      <c r="A28" s="680"/>
      <c r="B28" s="733"/>
      <c r="C28" s="275"/>
      <c r="D28" s="275"/>
      <c r="E28" s="275"/>
      <c r="F28" s="275"/>
      <c r="G28" s="275"/>
      <c r="H28" s="354"/>
      <c r="I28" s="275"/>
      <c r="J28" s="354"/>
      <c r="K28" s="275"/>
      <c r="L28" s="354"/>
      <c r="M28" s="275"/>
      <c r="N28" s="354"/>
      <c r="O28" s="382">
        <f t="shared" si="1"/>
        <v>0</v>
      </c>
      <c r="P28" s="383">
        <f t="shared" si="2"/>
        <v>0</v>
      </c>
      <c r="Q28" s="275"/>
      <c r="R28" s="275"/>
      <c r="S28" s="275"/>
      <c r="T28" s="275"/>
      <c r="U28" s="351"/>
    </row>
    <row r="29" spans="1:21" ht="15.75" x14ac:dyDescent="0.25">
      <c r="A29" s="680"/>
      <c r="B29" s="734"/>
      <c r="C29" s="275"/>
      <c r="D29" s="275"/>
      <c r="E29" s="275"/>
      <c r="F29" s="275"/>
      <c r="G29" s="275"/>
      <c r="H29" s="354"/>
      <c r="I29" s="275"/>
      <c r="J29" s="354"/>
      <c r="K29" s="275"/>
      <c r="L29" s="354"/>
      <c r="M29" s="275"/>
      <c r="N29" s="354"/>
      <c r="O29" s="382">
        <f t="shared" si="1"/>
        <v>0</v>
      </c>
      <c r="P29" s="383">
        <f t="shared" si="2"/>
        <v>0</v>
      </c>
      <c r="Q29" s="275"/>
      <c r="R29" s="275"/>
      <c r="S29" s="275"/>
      <c r="T29" s="275"/>
      <c r="U29" s="351"/>
    </row>
    <row r="30" spans="1:21" ht="15.75" x14ac:dyDescent="0.25">
      <c r="A30" s="680"/>
      <c r="B30" s="736" t="s">
        <v>1490</v>
      </c>
      <c r="C30" s="275"/>
      <c r="D30" s="275"/>
      <c r="E30" s="275"/>
      <c r="F30" s="275"/>
      <c r="G30" s="275"/>
      <c r="H30" s="354"/>
      <c r="I30" s="275"/>
      <c r="J30" s="354"/>
      <c r="K30" s="275"/>
      <c r="L30" s="354"/>
      <c r="M30" s="275"/>
      <c r="N30" s="354"/>
      <c r="O30" s="382">
        <f t="shared" si="1"/>
        <v>0</v>
      </c>
      <c r="P30" s="383">
        <f t="shared" si="2"/>
        <v>0</v>
      </c>
      <c r="Q30" s="275"/>
      <c r="R30" s="275"/>
      <c r="S30" s="275"/>
      <c r="T30" s="275"/>
      <c r="U30" s="351"/>
    </row>
    <row r="31" spans="1:21" ht="15.75" x14ac:dyDescent="0.25">
      <c r="A31" s="680"/>
      <c r="B31" s="736"/>
      <c r="C31" s="356"/>
      <c r="D31" s="308"/>
      <c r="E31" s="308"/>
      <c r="F31" s="308"/>
      <c r="G31" s="275"/>
      <c r="H31" s="354"/>
      <c r="I31" s="275"/>
      <c r="J31" s="354"/>
      <c r="K31" s="275"/>
      <c r="L31" s="354"/>
      <c r="M31" s="275"/>
      <c r="N31" s="354"/>
      <c r="O31" s="382">
        <f t="shared" si="1"/>
        <v>0</v>
      </c>
      <c r="P31" s="383">
        <f t="shared" si="2"/>
        <v>0</v>
      </c>
      <c r="Q31" s="275"/>
      <c r="R31" s="275"/>
      <c r="S31" s="275"/>
      <c r="T31" s="275"/>
      <c r="U31" s="351"/>
    </row>
    <row r="32" spans="1:21" s="355" customFormat="1" ht="15.75" x14ac:dyDescent="0.25">
      <c r="A32" s="680"/>
      <c r="B32" s="736"/>
      <c r="C32" s="356"/>
      <c r="D32" s="308"/>
      <c r="E32" s="308"/>
      <c r="F32" s="308"/>
      <c r="G32" s="275"/>
      <c r="H32" s="354"/>
      <c r="I32" s="275"/>
      <c r="J32" s="354"/>
      <c r="K32" s="275"/>
      <c r="L32" s="354"/>
      <c r="M32" s="275"/>
      <c r="N32" s="354"/>
      <c r="O32" s="382">
        <f t="shared" si="1"/>
        <v>0</v>
      </c>
      <c r="P32" s="383">
        <f t="shared" si="2"/>
        <v>0</v>
      </c>
      <c r="Q32" s="275"/>
      <c r="R32" s="275"/>
      <c r="S32" s="275"/>
      <c r="T32" s="275"/>
      <c r="U32" s="351"/>
    </row>
    <row r="33" spans="1:21" s="355" customFormat="1" ht="15.75" x14ac:dyDescent="0.25">
      <c r="A33" s="680"/>
      <c r="B33" s="736"/>
      <c r="C33" s="356"/>
      <c r="D33" s="308"/>
      <c r="E33" s="308"/>
      <c r="F33" s="308"/>
      <c r="G33" s="275"/>
      <c r="H33" s="354"/>
      <c r="I33" s="275"/>
      <c r="J33" s="354"/>
      <c r="K33" s="275"/>
      <c r="L33" s="354"/>
      <c r="M33" s="275"/>
      <c r="N33" s="354"/>
      <c r="O33" s="382">
        <f t="shared" si="1"/>
        <v>0</v>
      </c>
      <c r="P33" s="383">
        <f t="shared" si="2"/>
        <v>0</v>
      </c>
      <c r="Q33" s="275"/>
      <c r="R33" s="275"/>
      <c r="S33" s="275"/>
      <c r="T33" s="275"/>
      <c r="U33" s="351"/>
    </row>
    <row r="34" spans="1:21" ht="15.75" x14ac:dyDescent="0.25">
      <c r="A34" s="680"/>
      <c r="B34" s="736"/>
      <c r="C34" s="356"/>
      <c r="D34" s="308"/>
      <c r="E34" s="304"/>
      <c r="F34" s="308"/>
      <c r="G34" s="275"/>
      <c r="H34" s="354"/>
      <c r="I34" s="275"/>
      <c r="J34" s="354"/>
      <c r="K34" s="275"/>
      <c r="L34" s="354"/>
      <c r="M34" s="275"/>
      <c r="N34" s="354"/>
      <c r="O34" s="382">
        <f t="shared" si="1"/>
        <v>0</v>
      </c>
      <c r="P34" s="383">
        <f t="shared" si="2"/>
        <v>0</v>
      </c>
      <c r="Q34" s="275"/>
      <c r="R34" s="275"/>
      <c r="S34" s="275"/>
      <c r="T34" s="275"/>
      <c r="U34" s="351"/>
    </row>
    <row r="35" spans="1:21" s="355" customFormat="1" ht="15.75" x14ac:dyDescent="0.25">
      <c r="A35" s="680"/>
      <c r="B35" s="736"/>
      <c r="C35" s="356"/>
      <c r="D35" s="308"/>
      <c r="E35" s="304"/>
      <c r="F35" s="308"/>
      <c r="G35" s="275"/>
      <c r="H35" s="354"/>
      <c r="I35" s="275"/>
      <c r="J35" s="354"/>
      <c r="K35" s="275"/>
      <c r="L35" s="354"/>
      <c r="M35" s="275"/>
      <c r="N35" s="354"/>
      <c r="O35" s="382">
        <f t="shared" si="1"/>
        <v>0</v>
      </c>
      <c r="P35" s="383">
        <f t="shared" si="2"/>
        <v>0</v>
      </c>
      <c r="Q35" s="275"/>
      <c r="R35" s="275"/>
      <c r="S35" s="275"/>
      <c r="T35" s="275"/>
      <c r="U35" s="351"/>
    </row>
    <row r="36" spans="1:21" ht="15.75" x14ac:dyDescent="0.25">
      <c r="A36" s="737" t="s">
        <v>1346</v>
      </c>
      <c r="B36" s="738"/>
      <c r="C36" s="738"/>
      <c r="D36" s="738"/>
      <c r="E36" s="738"/>
      <c r="F36" s="739"/>
      <c r="G36" s="233">
        <f t="shared" ref="G36:P36" si="3">SUM(G8:G35)</f>
        <v>2</v>
      </c>
      <c r="H36" s="233">
        <f t="shared" si="3"/>
        <v>0</v>
      </c>
      <c r="I36" s="233">
        <f t="shared" si="3"/>
        <v>2</v>
      </c>
      <c r="J36" s="233">
        <f t="shared" si="3"/>
        <v>0</v>
      </c>
      <c r="K36" s="233">
        <f t="shared" si="3"/>
        <v>0</v>
      </c>
      <c r="L36" s="233">
        <f t="shared" si="3"/>
        <v>0</v>
      </c>
      <c r="M36" s="233">
        <f t="shared" si="3"/>
        <v>0</v>
      </c>
      <c r="N36" s="233">
        <f t="shared" si="3"/>
        <v>0</v>
      </c>
      <c r="O36" s="233">
        <f t="shared" si="3"/>
        <v>4</v>
      </c>
      <c r="P36" s="233">
        <f t="shared" si="3"/>
        <v>0</v>
      </c>
      <c r="Q36" s="265"/>
      <c r="R36" s="265"/>
      <c r="S36" s="265"/>
      <c r="T36" s="265"/>
      <c r="U36" s="276"/>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conditionalFormatting sqref="E10">
    <cfRule type="duplicateValues" dxfId="5" priority="2"/>
  </conditionalFormatting>
  <conditionalFormatting sqref="E11">
    <cfRule type="duplicateValues" dxfId="4" priority="1"/>
  </conditionalFormatting>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9"/>
  <sheetViews>
    <sheetView zoomScale="47" zoomScaleNormal="47" workbookViewId="0">
      <pane ySplit="8" topLeftCell="A9" activePane="bottomLeft" state="frozen"/>
      <selection activeCell="K7" sqref="K7"/>
      <selection pane="bottomLeft" activeCell="C17" sqref="C17:D17"/>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42578125" style="234" customWidth="1"/>
    <col min="9" max="9" width="15.28515625" customWidth="1"/>
    <col min="10" max="10" width="18.85546875" style="234" customWidth="1"/>
    <col min="11" max="11" width="11.42578125" customWidth="1"/>
    <col min="12" max="12" width="11.42578125" style="234" customWidth="1"/>
    <col min="13" max="13" width="11.42578125" customWidth="1"/>
    <col min="14" max="14" width="11.42578125" style="234" customWidth="1"/>
    <col min="15" max="15" width="15.28515625" customWidth="1"/>
    <col min="16" max="16" width="18.28515625" style="234" customWidth="1"/>
    <col min="17" max="20" width="14.140625" customWidth="1"/>
    <col min="21" max="21" width="17" customWidth="1"/>
  </cols>
  <sheetData>
    <row r="1" spans="1:27" ht="24.75" customHeight="1" x14ac:dyDescent="0.25">
      <c r="E1" s="743" t="s">
        <v>1356</v>
      </c>
      <c r="F1" s="743"/>
      <c r="G1" s="743"/>
      <c r="H1" s="743"/>
      <c r="I1" s="743"/>
      <c r="J1" s="743"/>
      <c r="K1" s="743"/>
      <c r="L1" s="743"/>
      <c r="M1" s="286"/>
      <c r="N1" s="286"/>
      <c r="O1" s="286"/>
      <c r="P1" s="286"/>
      <c r="Q1" s="286"/>
      <c r="R1" s="286"/>
      <c r="S1" s="286"/>
      <c r="T1" s="286"/>
      <c r="U1" s="286"/>
      <c r="V1" s="286"/>
      <c r="W1" s="286"/>
      <c r="X1" s="286"/>
      <c r="Y1" s="286"/>
      <c r="Z1" s="286"/>
      <c r="AA1" s="286"/>
    </row>
    <row r="2" spans="1:27" ht="18.75" x14ac:dyDescent="0.25">
      <c r="A2" s="314" t="s">
        <v>1355</v>
      </c>
      <c r="G2" s="286"/>
      <c r="I2" s="286"/>
      <c r="J2" s="286"/>
      <c r="K2" s="286"/>
      <c r="L2" s="286"/>
      <c r="M2" s="286"/>
      <c r="N2" s="286"/>
      <c r="O2" s="286"/>
      <c r="P2" s="286"/>
      <c r="Q2" s="286"/>
      <c r="R2" s="286"/>
      <c r="S2" s="286"/>
      <c r="T2" s="286"/>
      <c r="U2" s="286"/>
      <c r="V2" s="286"/>
      <c r="W2" s="286"/>
      <c r="X2" s="286"/>
      <c r="Y2" s="286"/>
      <c r="Z2" s="286"/>
      <c r="AA2" s="286"/>
    </row>
    <row r="3" spans="1:27" s="355" customFormat="1" ht="18.75" x14ac:dyDescent="0.25">
      <c r="A3" s="314" t="s">
        <v>1403</v>
      </c>
      <c r="G3" s="286"/>
      <c r="H3" s="234"/>
      <c r="I3" s="286"/>
      <c r="J3" s="286"/>
      <c r="K3" s="286"/>
      <c r="L3" s="286"/>
      <c r="M3" s="286"/>
      <c r="N3" s="286"/>
      <c r="O3" s="286"/>
      <c r="P3" s="286"/>
      <c r="Q3" s="286"/>
      <c r="R3" s="286"/>
      <c r="S3" s="286"/>
      <c r="T3" s="286"/>
      <c r="U3" s="286"/>
      <c r="V3" s="286"/>
      <c r="W3" s="286"/>
      <c r="X3" s="286"/>
      <c r="Y3" s="286"/>
      <c r="Z3" s="286"/>
      <c r="AA3" s="286"/>
    </row>
    <row r="4" spans="1:27" s="355" customFormat="1" ht="18.75" x14ac:dyDescent="0.25">
      <c r="A4" s="314" t="s">
        <v>1404</v>
      </c>
      <c r="G4" s="286"/>
      <c r="H4" s="234"/>
      <c r="I4" s="286"/>
      <c r="J4" s="286"/>
      <c r="K4" s="286"/>
      <c r="L4" s="286"/>
      <c r="M4" s="286"/>
      <c r="N4" s="286"/>
      <c r="O4" s="286"/>
      <c r="P4" s="286"/>
      <c r="Q4" s="286"/>
      <c r="R4" s="286"/>
      <c r="S4" s="286"/>
      <c r="T4" s="286"/>
      <c r="U4" s="286"/>
      <c r="V4" s="286"/>
      <c r="W4" s="286"/>
      <c r="X4" s="286"/>
      <c r="Y4" s="286"/>
      <c r="Z4" s="286"/>
      <c r="AA4" s="286"/>
    </row>
    <row r="5" spans="1:27" ht="18.75" customHeight="1" x14ac:dyDescent="0.25">
      <c r="A5" s="729" t="s">
        <v>1405</v>
      </c>
      <c r="B5" s="744"/>
      <c r="C5" s="744"/>
      <c r="D5" s="744"/>
      <c r="E5" s="744"/>
      <c r="F5" s="744"/>
      <c r="G5" s="744"/>
      <c r="H5" s="744"/>
      <c r="I5" s="744"/>
      <c r="J5" s="744"/>
      <c r="K5" s="744"/>
      <c r="L5" s="744"/>
      <c r="M5" s="744"/>
      <c r="N5" s="744"/>
      <c r="O5" s="744"/>
      <c r="P5" s="744"/>
      <c r="Q5" s="744"/>
      <c r="R5" s="744"/>
      <c r="S5" s="744"/>
      <c r="T5" s="744"/>
      <c r="U5" s="744"/>
    </row>
    <row r="6" spans="1:27" ht="15" customHeight="1" x14ac:dyDescent="0.25">
      <c r="A6" s="676" t="s">
        <v>97</v>
      </c>
      <c r="B6" s="678" t="s">
        <v>111</v>
      </c>
      <c r="C6" s="683" t="s">
        <v>86</v>
      </c>
      <c r="D6" s="683" t="s">
        <v>87</v>
      </c>
      <c r="E6" s="683" t="s">
        <v>392</v>
      </c>
      <c r="F6" s="683" t="s">
        <v>88</v>
      </c>
      <c r="G6" s="686" t="s">
        <v>100</v>
      </c>
      <c r="H6" s="688"/>
      <c r="I6" s="688"/>
      <c r="J6" s="688"/>
      <c r="K6" s="688"/>
      <c r="L6" s="688"/>
      <c r="M6" s="688"/>
      <c r="N6" s="687"/>
      <c r="O6" s="692" t="s">
        <v>101</v>
      </c>
      <c r="P6" s="693"/>
      <c r="Q6" s="678" t="s">
        <v>102</v>
      </c>
      <c r="R6" s="678" t="s">
        <v>103</v>
      </c>
      <c r="S6" s="678" t="s">
        <v>110</v>
      </c>
      <c r="T6" s="678" t="s">
        <v>109</v>
      </c>
      <c r="U6" s="689" t="s">
        <v>89</v>
      </c>
    </row>
    <row r="7" spans="1:27" ht="15" customHeight="1" x14ac:dyDescent="0.25">
      <c r="A7" s="676"/>
      <c r="B7" s="676"/>
      <c r="C7" s="684"/>
      <c r="D7" s="684"/>
      <c r="E7" s="684"/>
      <c r="F7" s="684"/>
      <c r="G7" s="686" t="s">
        <v>104</v>
      </c>
      <c r="H7" s="687"/>
      <c r="I7" s="686" t="s">
        <v>105</v>
      </c>
      <c r="J7" s="687"/>
      <c r="K7" s="686" t="s">
        <v>106</v>
      </c>
      <c r="L7" s="687"/>
      <c r="M7" s="686" t="s">
        <v>107</v>
      </c>
      <c r="N7" s="687"/>
      <c r="O7" s="694"/>
      <c r="P7" s="695"/>
      <c r="Q7" s="676"/>
      <c r="R7" s="676"/>
      <c r="S7" s="676"/>
      <c r="T7" s="676"/>
      <c r="U7" s="690"/>
    </row>
    <row r="8" spans="1:27" ht="25.5" x14ac:dyDescent="0.25">
      <c r="A8" s="677"/>
      <c r="B8" s="677"/>
      <c r="C8" s="685"/>
      <c r="D8" s="685"/>
      <c r="E8" s="685"/>
      <c r="F8" s="685"/>
      <c r="G8" s="408" t="s">
        <v>108</v>
      </c>
      <c r="H8" s="408" t="s">
        <v>12</v>
      </c>
      <c r="I8" s="408" t="s">
        <v>108</v>
      </c>
      <c r="J8" s="408" t="s">
        <v>12</v>
      </c>
      <c r="K8" s="408" t="s">
        <v>108</v>
      </c>
      <c r="L8" s="408" t="s">
        <v>12</v>
      </c>
      <c r="M8" s="408" t="s">
        <v>108</v>
      </c>
      <c r="N8" s="408" t="s">
        <v>12</v>
      </c>
      <c r="O8" s="408" t="s">
        <v>108</v>
      </c>
      <c r="P8" s="408" t="s">
        <v>12</v>
      </c>
      <c r="Q8" s="677"/>
      <c r="R8" s="677"/>
      <c r="S8" s="677"/>
      <c r="T8" s="677"/>
      <c r="U8" s="691"/>
    </row>
    <row r="9" spans="1:27" s="355" customFormat="1" ht="15.75" x14ac:dyDescent="0.25">
      <c r="A9" s="409"/>
      <c r="B9" s="410"/>
      <c r="C9" s="411"/>
      <c r="D9" s="411"/>
      <c r="E9" s="412"/>
      <c r="F9" s="411"/>
      <c r="G9" s="413"/>
      <c r="H9" s="413"/>
      <c r="I9" s="413"/>
      <c r="J9" s="413"/>
      <c r="K9" s="413"/>
      <c r="L9" s="413"/>
      <c r="M9" s="413"/>
      <c r="N9" s="413"/>
      <c r="O9" s="413"/>
      <c r="P9" s="413"/>
      <c r="Q9" s="414"/>
      <c r="R9" s="414"/>
      <c r="S9" s="414"/>
      <c r="T9" s="414"/>
      <c r="U9" s="415"/>
    </row>
    <row r="10" spans="1:27" ht="15.75" x14ac:dyDescent="0.25">
      <c r="A10" s="742" t="s">
        <v>1407</v>
      </c>
      <c r="B10" s="742" t="s">
        <v>1406</v>
      </c>
      <c r="C10" s="321"/>
      <c r="D10" s="321"/>
      <c r="E10" s="321"/>
      <c r="F10" s="321"/>
      <c r="G10" s="347"/>
      <c r="H10" s="348"/>
      <c r="I10" s="347"/>
      <c r="J10" s="348"/>
      <c r="K10" s="347"/>
      <c r="L10" s="348"/>
      <c r="M10" s="347"/>
      <c r="N10" s="348"/>
      <c r="O10" s="384">
        <f t="shared" ref="O10:P10" si="0">G10+I10+K10+M10</f>
        <v>0</v>
      </c>
      <c r="P10" s="383">
        <f t="shared" si="0"/>
        <v>0</v>
      </c>
      <c r="Q10" s="321"/>
      <c r="R10" s="321"/>
      <c r="S10" s="321"/>
      <c r="T10" s="321"/>
      <c r="U10" s="321"/>
    </row>
    <row r="11" spans="1:27" s="355" customFormat="1" ht="11.25" customHeight="1" x14ac:dyDescent="0.25">
      <c r="A11" s="742"/>
      <c r="B11" s="742"/>
      <c r="C11" s="321"/>
      <c r="D11" s="321"/>
      <c r="E11" s="321"/>
      <c r="F11" s="321"/>
      <c r="G11" s="347"/>
      <c r="H11" s="348"/>
      <c r="I11" s="347"/>
      <c r="J11" s="348"/>
      <c r="K11" s="347"/>
      <c r="L11" s="348"/>
      <c r="M11" s="347"/>
      <c r="N11" s="348"/>
      <c r="O11" s="384">
        <f t="shared" ref="O11:O28" si="1">G11+I11+K11+M11</f>
        <v>0</v>
      </c>
      <c r="P11" s="383">
        <f t="shared" ref="P11:P28" si="2">H11+J11+L11+N11</f>
        <v>0</v>
      </c>
      <c r="Q11" s="321"/>
      <c r="R11" s="321"/>
      <c r="S11" s="321"/>
      <c r="T11" s="321"/>
      <c r="U11" s="321"/>
    </row>
    <row r="12" spans="1:27" s="355" customFormat="1" ht="15.75" hidden="1" x14ac:dyDescent="0.25">
      <c r="A12" s="742"/>
      <c r="B12" s="742"/>
      <c r="C12" s="321"/>
      <c r="D12" s="321"/>
      <c r="E12" s="321"/>
      <c r="F12" s="321"/>
      <c r="G12" s="347"/>
      <c r="H12" s="348"/>
      <c r="I12" s="347"/>
      <c r="J12" s="348"/>
      <c r="K12" s="347"/>
      <c r="L12" s="348"/>
      <c r="M12" s="347"/>
      <c r="N12" s="348"/>
      <c r="O12" s="384">
        <f t="shared" si="1"/>
        <v>0</v>
      </c>
      <c r="P12" s="383">
        <f t="shared" si="2"/>
        <v>0</v>
      </c>
      <c r="Q12" s="321"/>
      <c r="R12" s="321"/>
      <c r="S12" s="321"/>
      <c r="T12" s="321"/>
      <c r="U12" s="321"/>
    </row>
    <row r="13" spans="1:27" s="355" customFormat="1" ht="15.75" hidden="1" x14ac:dyDescent="0.25">
      <c r="A13" s="742"/>
      <c r="B13" s="742"/>
      <c r="C13" s="321"/>
      <c r="D13" s="321"/>
      <c r="E13" s="321"/>
      <c r="F13" s="321"/>
      <c r="G13" s="347"/>
      <c r="H13" s="348"/>
      <c r="I13" s="347"/>
      <c r="J13" s="348"/>
      <c r="K13" s="347"/>
      <c r="L13" s="348"/>
      <c r="M13" s="347"/>
      <c r="N13" s="348"/>
      <c r="O13" s="384">
        <f t="shared" si="1"/>
        <v>0</v>
      </c>
      <c r="P13" s="383">
        <f t="shared" si="2"/>
        <v>0</v>
      </c>
      <c r="Q13" s="321"/>
      <c r="R13" s="321"/>
      <c r="S13" s="321"/>
      <c r="T13" s="321"/>
      <c r="U13" s="321"/>
    </row>
    <row r="14" spans="1:27" s="355" customFormat="1" ht="0.75" hidden="1" customHeight="1" x14ac:dyDescent="0.25">
      <c r="A14" s="742"/>
      <c r="B14" s="742"/>
      <c r="C14" s="321"/>
      <c r="D14" s="321"/>
      <c r="E14" s="321"/>
      <c r="F14" s="321"/>
      <c r="G14" s="347"/>
      <c r="H14" s="348"/>
      <c r="I14" s="347"/>
      <c r="J14" s="348"/>
      <c r="K14" s="347"/>
      <c r="L14" s="348"/>
      <c r="M14" s="347"/>
      <c r="N14" s="348"/>
      <c r="O14" s="384">
        <f t="shared" si="1"/>
        <v>0</v>
      </c>
      <c r="P14" s="383">
        <f t="shared" si="2"/>
        <v>0</v>
      </c>
      <c r="Q14" s="321"/>
      <c r="R14" s="321"/>
      <c r="S14" s="321"/>
      <c r="T14" s="321"/>
      <c r="U14" s="321"/>
    </row>
    <row r="15" spans="1:27" s="355" customFormat="1" ht="12" hidden="1" customHeight="1" x14ac:dyDescent="0.25">
      <c r="A15" s="742"/>
      <c r="B15" s="742"/>
      <c r="C15" s="321"/>
      <c r="D15" s="321"/>
      <c r="E15" s="321"/>
      <c r="F15" s="321"/>
      <c r="G15" s="347"/>
      <c r="H15" s="348"/>
      <c r="I15" s="347"/>
      <c r="J15" s="348"/>
      <c r="K15" s="347"/>
      <c r="L15" s="348"/>
      <c r="M15" s="347"/>
      <c r="N15" s="348"/>
      <c r="O15" s="384">
        <f t="shared" si="1"/>
        <v>0</v>
      </c>
      <c r="P15" s="383">
        <f t="shared" si="2"/>
        <v>0</v>
      </c>
      <c r="Q15" s="321"/>
      <c r="R15" s="321"/>
      <c r="S15" s="321"/>
      <c r="T15" s="321"/>
      <c r="U15" s="321"/>
    </row>
    <row r="16" spans="1:27" ht="15.75" hidden="1" x14ac:dyDescent="0.25">
      <c r="A16" s="742"/>
      <c r="B16" s="742"/>
      <c r="C16" s="321"/>
      <c r="D16" s="321"/>
      <c r="E16" s="321"/>
      <c r="F16" s="321"/>
      <c r="G16" s="347"/>
      <c r="H16" s="348"/>
      <c r="I16" s="347"/>
      <c r="J16" s="348"/>
      <c r="K16" s="347"/>
      <c r="L16" s="348"/>
      <c r="M16" s="347"/>
      <c r="N16" s="348"/>
      <c r="O16" s="384">
        <f t="shared" si="1"/>
        <v>0</v>
      </c>
      <c r="P16" s="383">
        <f t="shared" si="2"/>
        <v>0</v>
      </c>
      <c r="Q16" s="321"/>
      <c r="R16" s="321"/>
      <c r="S16" s="321"/>
      <c r="T16" s="321"/>
      <c r="U16" s="321"/>
    </row>
    <row r="17" spans="1:21" s="355" customFormat="1" ht="409.5" customHeight="1" x14ac:dyDescent="0.25">
      <c r="A17" s="674" t="s">
        <v>1409</v>
      </c>
      <c r="B17" s="674" t="s">
        <v>117</v>
      </c>
      <c r="C17" s="321" t="s">
        <v>2294</v>
      </c>
      <c r="D17" s="321" t="s">
        <v>2295</v>
      </c>
      <c r="E17" s="321" t="s">
        <v>2699</v>
      </c>
      <c r="F17" s="477" t="s">
        <v>2715</v>
      </c>
      <c r="G17" s="347">
        <v>0.2</v>
      </c>
      <c r="H17" s="537"/>
      <c r="I17" s="347">
        <v>0.2</v>
      </c>
      <c r="J17" s="537"/>
      <c r="K17" s="347"/>
      <c r="L17" s="348"/>
      <c r="M17" s="347">
        <v>0.6</v>
      </c>
      <c r="N17" s="537"/>
      <c r="O17" s="384">
        <f t="shared" si="1"/>
        <v>1</v>
      </c>
      <c r="P17" s="383">
        <f t="shared" si="2"/>
        <v>0</v>
      </c>
      <c r="Q17" s="321" t="s">
        <v>2382</v>
      </c>
      <c r="R17" s="321" t="s">
        <v>1934</v>
      </c>
      <c r="S17" s="321" t="s">
        <v>1935</v>
      </c>
      <c r="T17" s="321" t="s">
        <v>1539</v>
      </c>
      <c r="U17" s="321" t="s">
        <v>1936</v>
      </c>
    </row>
    <row r="18" spans="1:21" s="355" customFormat="1" ht="15.75" x14ac:dyDescent="0.25">
      <c r="A18" s="728"/>
      <c r="B18" s="728"/>
      <c r="C18" s="321"/>
      <c r="D18" s="321"/>
      <c r="E18" s="321"/>
      <c r="F18" s="321"/>
      <c r="G18" s="347"/>
      <c r="H18" s="348"/>
      <c r="I18" s="347"/>
      <c r="J18" s="348"/>
      <c r="K18" s="347"/>
      <c r="L18" s="348"/>
      <c r="M18" s="347"/>
      <c r="N18" s="348"/>
      <c r="O18" s="384">
        <f t="shared" si="1"/>
        <v>0</v>
      </c>
      <c r="P18" s="383">
        <f t="shared" si="2"/>
        <v>0</v>
      </c>
      <c r="Q18" s="321"/>
      <c r="R18" s="321"/>
      <c r="S18" s="321"/>
      <c r="T18" s="321"/>
      <c r="U18" s="321"/>
    </row>
    <row r="19" spans="1:21" s="355" customFormat="1" ht="15.75" x14ac:dyDescent="0.25">
      <c r="A19" s="728"/>
      <c r="B19" s="728"/>
      <c r="C19" s="321"/>
      <c r="D19" s="321"/>
      <c r="E19" s="321"/>
      <c r="F19" s="321"/>
      <c r="G19" s="347"/>
      <c r="H19" s="348"/>
      <c r="I19" s="347"/>
      <c r="J19" s="348"/>
      <c r="K19" s="347"/>
      <c r="L19" s="348"/>
      <c r="M19" s="347"/>
      <c r="N19" s="348"/>
      <c r="O19" s="384">
        <f t="shared" si="1"/>
        <v>0</v>
      </c>
      <c r="P19" s="383">
        <f t="shared" si="2"/>
        <v>0</v>
      </c>
      <c r="Q19" s="321"/>
      <c r="R19" s="321"/>
      <c r="S19" s="321"/>
      <c r="T19" s="321"/>
      <c r="U19" s="321"/>
    </row>
    <row r="20" spans="1:21" s="355" customFormat="1" ht="15.75" x14ac:dyDescent="0.25">
      <c r="A20" s="728"/>
      <c r="B20" s="728"/>
      <c r="C20" s="321"/>
      <c r="D20" s="321"/>
      <c r="E20" s="321"/>
      <c r="F20" s="321"/>
      <c r="G20" s="347"/>
      <c r="H20" s="348"/>
      <c r="I20" s="347"/>
      <c r="J20" s="348"/>
      <c r="K20" s="347"/>
      <c r="L20" s="348"/>
      <c r="M20" s="347"/>
      <c r="N20" s="348"/>
      <c r="O20" s="384">
        <f t="shared" si="1"/>
        <v>0</v>
      </c>
      <c r="P20" s="383">
        <f t="shared" si="2"/>
        <v>0</v>
      </c>
      <c r="Q20" s="321"/>
      <c r="R20" s="321"/>
      <c r="S20" s="321"/>
      <c r="T20" s="321"/>
      <c r="U20" s="321"/>
    </row>
    <row r="21" spans="1:21" s="355" customFormat="1" ht="15.75" x14ac:dyDescent="0.25">
      <c r="A21" s="728"/>
      <c r="B21" s="728"/>
      <c r="C21" s="321"/>
      <c r="D21" s="321"/>
      <c r="E21" s="321"/>
      <c r="F21" s="321"/>
      <c r="G21" s="347"/>
      <c r="H21" s="348"/>
      <c r="I21" s="347"/>
      <c r="J21" s="348"/>
      <c r="K21" s="347"/>
      <c r="L21" s="348"/>
      <c r="M21" s="347"/>
      <c r="N21" s="348"/>
      <c r="O21" s="384">
        <f t="shared" si="1"/>
        <v>0</v>
      </c>
      <c r="P21" s="383">
        <f t="shared" si="2"/>
        <v>0</v>
      </c>
      <c r="Q21" s="321"/>
      <c r="R21" s="321"/>
      <c r="S21" s="321"/>
      <c r="T21" s="321"/>
      <c r="U21" s="321"/>
    </row>
    <row r="22" spans="1:21" s="355" customFormat="1" ht="15.75" x14ac:dyDescent="0.25">
      <c r="A22" s="675"/>
      <c r="B22" s="675"/>
      <c r="C22" s="321"/>
      <c r="D22" s="321"/>
      <c r="E22" s="321"/>
      <c r="F22" s="321"/>
      <c r="G22" s="347"/>
      <c r="H22" s="348"/>
      <c r="I22" s="347"/>
      <c r="J22" s="348"/>
      <c r="K22" s="347"/>
      <c r="L22" s="348"/>
      <c r="M22" s="347"/>
      <c r="N22" s="348"/>
      <c r="O22" s="384">
        <f t="shared" si="1"/>
        <v>0</v>
      </c>
      <c r="P22" s="383">
        <f t="shared" si="2"/>
        <v>0</v>
      </c>
      <c r="Q22" s="321"/>
      <c r="R22" s="321"/>
      <c r="S22" s="321"/>
      <c r="T22" s="321"/>
      <c r="U22" s="321"/>
    </row>
    <row r="23" spans="1:21" s="355" customFormat="1" ht="15.75" x14ac:dyDescent="0.25">
      <c r="A23" s="742" t="s">
        <v>1410</v>
      </c>
      <c r="B23" s="674"/>
      <c r="C23" s="321"/>
      <c r="D23" s="321"/>
      <c r="E23" s="321"/>
      <c r="F23" s="321"/>
      <c r="G23" s="347"/>
      <c r="H23" s="348"/>
      <c r="I23" s="347"/>
      <c r="J23" s="348"/>
      <c r="K23" s="347"/>
      <c r="L23" s="348"/>
      <c r="M23" s="347"/>
      <c r="N23" s="348"/>
      <c r="O23" s="384">
        <f t="shared" si="1"/>
        <v>0</v>
      </c>
      <c r="P23" s="383">
        <f t="shared" si="2"/>
        <v>0</v>
      </c>
      <c r="Q23" s="321"/>
      <c r="R23" s="321"/>
      <c r="S23" s="321"/>
      <c r="T23" s="321"/>
      <c r="U23" s="321"/>
    </row>
    <row r="24" spans="1:21" s="355" customFormat="1" ht="15.75" x14ac:dyDescent="0.25">
      <c r="A24" s="742"/>
      <c r="B24" s="728"/>
      <c r="C24" s="321"/>
      <c r="D24" s="321"/>
      <c r="E24" s="321"/>
      <c r="F24" s="321"/>
      <c r="G24" s="347"/>
      <c r="H24" s="348"/>
      <c r="I24" s="347"/>
      <c r="J24" s="348"/>
      <c r="K24" s="347"/>
      <c r="L24" s="348"/>
      <c r="M24" s="347"/>
      <c r="N24" s="348"/>
      <c r="O24" s="384">
        <f t="shared" si="1"/>
        <v>0</v>
      </c>
      <c r="P24" s="383">
        <f t="shared" si="2"/>
        <v>0</v>
      </c>
      <c r="Q24" s="321"/>
      <c r="R24" s="321"/>
      <c r="S24" s="321"/>
      <c r="T24" s="321"/>
      <c r="U24" s="321"/>
    </row>
    <row r="25" spans="1:21" s="355" customFormat="1" ht="15.75" x14ac:dyDescent="0.25">
      <c r="A25" s="742"/>
      <c r="B25" s="728"/>
      <c r="C25" s="321"/>
      <c r="D25" s="321"/>
      <c r="E25" s="321"/>
      <c r="F25" s="321"/>
      <c r="G25" s="347"/>
      <c r="H25" s="348"/>
      <c r="I25" s="347"/>
      <c r="J25" s="348"/>
      <c r="K25" s="347"/>
      <c r="L25" s="348"/>
      <c r="M25" s="347"/>
      <c r="N25" s="348"/>
      <c r="O25" s="384">
        <f t="shared" si="1"/>
        <v>0</v>
      </c>
      <c r="P25" s="383">
        <f t="shared" si="2"/>
        <v>0</v>
      </c>
      <c r="Q25" s="321"/>
      <c r="R25" s="321"/>
      <c r="S25" s="321"/>
      <c r="T25" s="321"/>
      <c r="U25" s="321"/>
    </row>
    <row r="26" spans="1:21" s="355" customFormat="1" ht="15.75" x14ac:dyDescent="0.25">
      <c r="A26" s="742"/>
      <c r="B26" s="728"/>
      <c r="C26" s="321"/>
      <c r="D26" s="321"/>
      <c r="E26" s="321"/>
      <c r="F26" s="321"/>
      <c r="G26" s="347"/>
      <c r="H26" s="348"/>
      <c r="I26" s="347"/>
      <c r="J26" s="348"/>
      <c r="K26" s="347"/>
      <c r="L26" s="348"/>
      <c r="M26" s="347"/>
      <c r="N26" s="348"/>
      <c r="O26" s="384">
        <f t="shared" si="1"/>
        <v>0</v>
      </c>
      <c r="P26" s="383">
        <f t="shared" si="2"/>
        <v>0</v>
      </c>
      <c r="Q26" s="321"/>
      <c r="R26" s="321"/>
      <c r="S26" s="321"/>
      <c r="T26" s="321"/>
      <c r="U26" s="321"/>
    </row>
    <row r="27" spans="1:21" s="355" customFormat="1" ht="15.75" x14ac:dyDescent="0.25">
      <c r="A27" s="742"/>
      <c r="B27" s="728"/>
      <c r="C27" s="321"/>
      <c r="D27" s="321"/>
      <c r="E27" s="321"/>
      <c r="F27" s="321"/>
      <c r="G27" s="347"/>
      <c r="H27" s="348"/>
      <c r="I27" s="347"/>
      <c r="J27" s="348"/>
      <c r="K27" s="347"/>
      <c r="L27" s="348"/>
      <c r="M27" s="347"/>
      <c r="N27" s="348"/>
      <c r="O27" s="384">
        <f t="shared" si="1"/>
        <v>0</v>
      </c>
      <c r="P27" s="383">
        <f t="shared" si="2"/>
        <v>0</v>
      </c>
      <c r="Q27" s="321"/>
      <c r="R27" s="321"/>
      <c r="S27" s="321"/>
      <c r="T27" s="321"/>
      <c r="U27" s="321"/>
    </row>
    <row r="28" spans="1:21" ht="15.75" x14ac:dyDescent="0.25">
      <c r="A28" s="742"/>
      <c r="B28" s="675"/>
      <c r="C28" s="321"/>
      <c r="D28" s="321"/>
      <c r="E28" s="321"/>
      <c r="F28" s="321"/>
      <c r="G28" s="321"/>
      <c r="H28" s="348"/>
      <c r="I28" s="321"/>
      <c r="J28" s="348"/>
      <c r="K28" s="321"/>
      <c r="L28" s="348"/>
      <c r="M28" s="321"/>
      <c r="N28" s="348"/>
      <c r="O28" s="384">
        <f t="shared" si="1"/>
        <v>0</v>
      </c>
      <c r="P28" s="383">
        <f t="shared" si="2"/>
        <v>0</v>
      </c>
      <c r="Q28" s="321"/>
      <c r="R28" s="71"/>
      <c r="S28" s="321"/>
      <c r="T28" s="321"/>
      <c r="U28" s="321"/>
    </row>
    <row r="29" spans="1:21" ht="15.75" x14ac:dyDescent="0.25">
      <c r="A29" s="291"/>
      <c r="B29" s="292"/>
      <c r="C29" s="292"/>
      <c r="D29" s="291" t="s">
        <v>1408</v>
      </c>
      <c r="E29" s="292"/>
      <c r="F29" s="293"/>
      <c r="G29" s="75">
        <f t="shared" ref="G29:P29" si="3">SUM(G10:G28)</f>
        <v>0.2</v>
      </c>
      <c r="H29" s="236">
        <f t="shared" si="3"/>
        <v>0</v>
      </c>
      <c r="I29" s="75">
        <f t="shared" si="3"/>
        <v>0.2</v>
      </c>
      <c r="J29" s="236">
        <f t="shared" si="3"/>
        <v>0</v>
      </c>
      <c r="K29" s="75">
        <f t="shared" si="3"/>
        <v>0</v>
      </c>
      <c r="L29" s="236">
        <f t="shared" si="3"/>
        <v>0</v>
      </c>
      <c r="M29" s="75">
        <f t="shared" si="3"/>
        <v>0.6</v>
      </c>
      <c r="N29" s="236">
        <f t="shared" si="3"/>
        <v>0</v>
      </c>
      <c r="O29" s="236">
        <f t="shared" si="3"/>
        <v>1</v>
      </c>
      <c r="P29" s="236">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70" zoomScaleNormal="70" workbookViewId="0">
      <pane ySplit="8" topLeftCell="A84" activePane="bottomLeft" state="frozen"/>
      <selection activeCell="K7" sqref="K7"/>
      <selection pane="bottomLeft" activeCell="F18" sqref="F18"/>
    </sheetView>
  </sheetViews>
  <sheetFormatPr baseColWidth="10" defaultColWidth="11.42578125" defaultRowHeight="15" x14ac:dyDescent="0.25"/>
  <cols>
    <col min="1" max="1" width="35.7109375" style="355" customWidth="1"/>
    <col min="2" max="2" width="35.85546875" style="355" customWidth="1"/>
    <col min="3" max="6" width="27.42578125" style="355" customWidth="1"/>
    <col min="7" max="7" width="15.28515625" style="355" hidden="1" customWidth="1"/>
    <col min="8" max="8" width="0" style="234" hidden="1" customWidth="1"/>
    <col min="9" max="9" width="15.28515625" style="355" hidden="1" customWidth="1"/>
    <col min="10" max="10" width="18.85546875" style="234" hidden="1" customWidth="1"/>
    <col min="11" max="11" width="0" style="355" hidden="1" customWidth="1"/>
    <col min="12" max="12" width="0" style="234" hidden="1" customWidth="1"/>
    <col min="13" max="13" width="0" style="355" hidden="1" customWidth="1"/>
    <col min="14" max="14" width="0" style="234" hidden="1" customWidth="1"/>
    <col min="15" max="15" width="15.28515625" style="355" hidden="1" customWidth="1"/>
    <col min="16" max="16" width="18.28515625" style="234" hidden="1" customWidth="1"/>
    <col min="17" max="17" width="14.140625" style="355" hidden="1" customWidth="1"/>
    <col min="18" max="20" width="14.140625" style="355" customWidth="1"/>
    <col min="21" max="21" width="17" style="355" customWidth="1"/>
    <col min="22" max="16384" width="11.42578125" style="355"/>
  </cols>
  <sheetData>
    <row r="1" spans="1:42" ht="24.75" customHeight="1" x14ac:dyDescent="0.25">
      <c r="A1" s="387"/>
      <c r="B1" s="387"/>
      <c r="C1" s="387"/>
      <c r="D1" s="387"/>
      <c r="E1" s="745" t="s">
        <v>1448</v>
      </c>
      <c r="F1" s="745"/>
      <c r="G1" s="745"/>
      <c r="H1" s="745"/>
      <c r="I1" s="745"/>
      <c r="J1" s="745"/>
      <c r="K1" s="745"/>
      <c r="L1" s="745"/>
      <c r="M1" s="388"/>
      <c r="N1" s="388"/>
      <c r="O1" s="388"/>
      <c r="P1" s="388"/>
      <c r="Q1" s="388"/>
      <c r="R1" s="388"/>
      <c r="S1" s="388"/>
      <c r="T1" s="388"/>
      <c r="U1" s="388"/>
      <c r="V1" s="388"/>
      <c r="W1" s="388"/>
      <c r="X1" s="388"/>
      <c r="Y1" s="388"/>
      <c r="Z1" s="388"/>
      <c r="AA1" s="388"/>
      <c r="AB1" s="387"/>
      <c r="AC1" s="387"/>
      <c r="AD1" s="387"/>
      <c r="AE1" s="387"/>
      <c r="AF1" s="387"/>
      <c r="AG1" s="387"/>
      <c r="AH1" s="387"/>
      <c r="AI1" s="387"/>
      <c r="AJ1" s="387"/>
      <c r="AK1" s="387"/>
      <c r="AL1" s="387"/>
      <c r="AM1" s="387"/>
      <c r="AN1" s="387"/>
      <c r="AO1" s="387"/>
      <c r="AP1" s="387"/>
    </row>
    <row r="2" spans="1:42" ht="18.75" x14ac:dyDescent="0.25">
      <c r="A2" s="386" t="s">
        <v>1355</v>
      </c>
      <c r="B2" s="387"/>
      <c r="C2" s="387"/>
      <c r="D2" s="387"/>
      <c r="E2" s="387"/>
      <c r="F2" s="387"/>
      <c r="G2" s="388"/>
      <c r="H2" s="389"/>
      <c r="I2" s="388"/>
      <c r="J2" s="388"/>
      <c r="K2" s="388"/>
      <c r="L2" s="388"/>
      <c r="M2" s="388"/>
      <c r="N2" s="388"/>
      <c r="O2" s="388"/>
      <c r="P2" s="388"/>
      <c r="Q2" s="388"/>
      <c r="R2" s="388"/>
      <c r="S2" s="388"/>
      <c r="T2" s="388"/>
      <c r="U2" s="388"/>
      <c r="V2" s="388"/>
      <c r="W2" s="388"/>
      <c r="X2" s="388"/>
      <c r="Y2" s="388"/>
      <c r="Z2" s="388"/>
      <c r="AA2" s="388"/>
      <c r="AB2" s="387"/>
      <c r="AC2" s="387"/>
      <c r="AD2" s="387"/>
      <c r="AE2" s="387"/>
      <c r="AF2" s="387"/>
      <c r="AG2" s="387"/>
      <c r="AH2" s="387"/>
      <c r="AI2" s="387"/>
      <c r="AJ2" s="387"/>
      <c r="AK2" s="387"/>
      <c r="AL2" s="387"/>
      <c r="AM2" s="387"/>
      <c r="AN2" s="387"/>
      <c r="AO2" s="387"/>
      <c r="AP2" s="387"/>
    </row>
    <row r="3" spans="1:42" ht="18.75" x14ac:dyDescent="0.25">
      <c r="A3" s="386" t="s">
        <v>1454</v>
      </c>
      <c r="B3" s="387"/>
      <c r="C3" s="387"/>
      <c r="D3" s="387"/>
      <c r="E3" s="387"/>
      <c r="F3" s="387"/>
      <c r="G3" s="388"/>
      <c r="H3" s="389"/>
      <c r="I3" s="388"/>
      <c r="J3" s="388"/>
      <c r="K3" s="388"/>
      <c r="L3" s="388"/>
      <c r="M3" s="388"/>
      <c r="N3" s="388"/>
      <c r="O3" s="388"/>
      <c r="P3" s="388"/>
      <c r="Q3" s="388"/>
      <c r="R3" s="388"/>
      <c r="S3" s="388"/>
      <c r="T3" s="388"/>
      <c r="U3" s="388"/>
      <c r="V3" s="388"/>
      <c r="W3" s="388"/>
      <c r="X3" s="388"/>
      <c r="Y3" s="388"/>
      <c r="Z3" s="388"/>
      <c r="AA3" s="388"/>
      <c r="AB3" s="387"/>
      <c r="AC3" s="387"/>
      <c r="AD3" s="387"/>
      <c r="AE3" s="387"/>
      <c r="AF3" s="387"/>
      <c r="AG3" s="387"/>
      <c r="AH3" s="387"/>
      <c r="AI3" s="387"/>
      <c r="AJ3" s="387"/>
      <c r="AK3" s="387"/>
      <c r="AL3" s="387"/>
      <c r="AM3" s="387"/>
      <c r="AN3" s="387"/>
      <c r="AO3" s="387"/>
      <c r="AP3" s="387"/>
    </row>
    <row r="4" spans="1:42" s="387" customFormat="1" ht="18.75" x14ac:dyDescent="0.25">
      <c r="A4" s="386" t="s">
        <v>1465</v>
      </c>
      <c r="G4" s="388"/>
      <c r="H4" s="389"/>
      <c r="I4" s="388"/>
      <c r="J4" s="388"/>
      <c r="K4" s="388"/>
      <c r="L4" s="388"/>
      <c r="M4" s="388"/>
      <c r="N4" s="388"/>
      <c r="O4" s="388"/>
      <c r="P4" s="388"/>
      <c r="Q4" s="388"/>
      <c r="R4" s="388"/>
      <c r="S4" s="388"/>
      <c r="T4" s="388"/>
      <c r="U4" s="388"/>
      <c r="V4" s="388"/>
      <c r="W4" s="388"/>
      <c r="X4" s="388"/>
      <c r="Y4" s="388"/>
      <c r="Z4" s="388"/>
      <c r="AA4" s="388"/>
    </row>
    <row r="5" spans="1:42" s="387" customFormat="1" ht="18.75" customHeight="1" x14ac:dyDescent="0.25">
      <c r="A5" s="390" t="s">
        <v>1455</v>
      </c>
      <c r="B5" s="391"/>
      <c r="C5" s="391"/>
      <c r="D5" s="391"/>
      <c r="E5" s="391"/>
      <c r="F5" s="391"/>
      <c r="G5" s="391"/>
      <c r="H5" s="391"/>
      <c r="I5" s="391"/>
      <c r="J5" s="391"/>
      <c r="K5" s="391"/>
      <c r="L5" s="391"/>
      <c r="M5" s="391"/>
      <c r="N5" s="391"/>
      <c r="O5" s="391"/>
      <c r="P5" s="391"/>
      <c r="Q5" s="391"/>
      <c r="R5" s="391"/>
      <c r="S5" s="391"/>
      <c r="T5" s="391"/>
      <c r="U5" s="391"/>
    </row>
    <row r="6" spans="1:42" ht="15" customHeight="1" x14ac:dyDescent="0.25">
      <c r="A6" s="676" t="s">
        <v>97</v>
      </c>
      <c r="B6" s="678" t="s">
        <v>111</v>
      </c>
      <c r="C6" s="683" t="s">
        <v>86</v>
      </c>
      <c r="D6" s="683" t="s">
        <v>87</v>
      </c>
      <c r="E6" s="683" t="s">
        <v>392</v>
      </c>
      <c r="F6" s="683" t="s">
        <v>88</v>
      </c>
      <c r="G6" s="686" t="s">
        <v>100</v>
      </c>
      <c r="H6" s="688"/>
      <c r="I6" s="688"/>
      <c r="J6" s="688"/>
      <c r="K6" s="688"/>
      <c r="L6" s="688"/>
      <c r="M6" s="688"/>
      <c r="N6" s="687"/>
      <c r="O6" s="692" t="s">
        <v>101</v>
      </c>
      <c r="P6" s="693"/>
      <c r="Q6" s="678" t="s">
        <v>102</v>
      </c>
      <c r="R6" s="678" t="s">
        <v>103</v>
      </c>
      <c r="S6" s="678" t="s">
        <v>110</v>
      </c>
      <c r="T6" s="678" t="s">
        <v>109</v>
      </c>
      <c r="U6" s="689" t="s">
        <v>89</v>
      </c>
    </row>
    <row r="7" spans="1:42" ht="15" customHeight="1" x14ac:dyDescent="0.25">
      <c r="A7" s="676"/>
      <c r="B7" s="676"/>
      <c r="C7" s="684"/>
      <c r="D7" s="684"/>
      <c r="E7" s="684"/>
      <c r="F7" s="684"/>
      <c r="G7" s="686" t="s">
        <v>104</v>
      </c>
      <c r="H7" s="687"/>
      <c r="I7" s="686" t="s">
        <v>105</v>
      </c>
      <c r="J7" s="687"/>
      <c r="K7" s="686" t="s">
        <v>106</v>
      </c>
      <c r="L7" s="687"/>
      <c r="M7" s="686" t="s">
        <v>107</v>
      </c>
      <c r="N7" s="687"/>
      <c r="O7" s="694"/>
      <c r="P7" s="695"/>
      <c r="Q7" s="676"/>
      <c r="R7" s="676"/>
      <c r="S7" s="676"/>
      <c r="T7" s="676"/>
      <c r="U7" s="690"/>
    </row>
    <row r="8" spans="1:42" ht="25.5" x14ac:dyDescent="0.25">
      <c r="A8" s="677"/>
      <c r="B8" s="677"/>
      <c r="C8" s="685"/>
      <c r="D8" s="685"/>
      <c r="E8" s="685"/>
      <c r="F8" s="685"/>
      <c r="G8" s="408" t="s">
        <v>108</v>
      </c>
      <c r="H8" s="408" t="s">
        <v>12</v>
      </c>
      <c r="I8" s="408" t="s">
        <v>108</v>
      </c>
      <c r="J8" s="408" t="s">
        <v>12</v>
      </c>
      <c r="K8" s="408" t="s">
        <v>108</v>
      </c>
      <c r="L8" s="408" t="s">
        <v>12</v>
      </c>
      <c r="M8" s="408" t="s">
        <v>108</v>
      </c>
      <c r="N8" s="408" t="s">
        <v>12</v>
      </c>
      <c r="O8" s="408" t="s">
        <v>108</v>
      </c>
      <c r="P8" s="408" t="s">
        <v>12</v>
      </c>
      <c r="Q8" s="677"/>
      <c r="R8" s="677"/>
      <c r="S8" s="677"/>
      <c r="T8" s="677"/>
      <c r="U8" s="691"/>
    </row>
    <row r="9" spans="1:42" ht="15.75" x14ac:dyDescent="0.25">
      <c r="A9" s="409"/>
      <c r="B9" s="410"/>
      <c r="C9" s="411"/>
      <c r="D9" s="411"/>
      <c r="E9" s="412"/>
      <c r="F9" s="411"/>
      <c r="G9" s="413"/>
      <c r="H9" s="413"/>
      <c r="I9" s="413"/>
      <c r="J9" s="413"/>
      <c r="K9" s="413"/>
      <c r="L9" s="413"/>
      <c r="M9" s="413"/>
      <c r="N9" s="413"/>
      <c r="O9" s="413"/>
      <c r="P9" s="413"/>
      <c r="Q9" s="414"/>
      <c r="R9" s="414"/>
      <c r="S9" s="414"/>
      <c r="T9" s="414"/>
      <c r="U9" s="415"/>
    </row>
    <row r="10" spans="1:42" ht="15.75" customHeight="1" x14ac:dyDescent="0.25">
      <c r="A10" s="674" t="s">
        <v>1456</v>
      </c>
      <c r="B10" s="674" t="s">
        <v>1457</v>
      </c>
      <c r="C10" s="321"/>
      <c r="D10" s="321"/>
      <c r="E10" s="321"/>
      <c r="F10" s="321"/>
      <c r="G10" s="347"/>
      <c r="H10" s="348"/>
      <c r="I10" s="347"/>
      <c r="J10" s="348"/>
      <c r="K10" s="347"/>
      <c r="L10" s="348"/>
      <c r="M10" s="347"/>
      <c r="N10" s="348"/>
      <c r="O10" s="384">
        <f t="shared" ref="O10:P62" si="0">G10+I10+K10+M10</f>
        <v>0</v>
      </c>
      <c r="P10" s="383">
        <f t="shared" si="0"/>
        <v>0</v>
      </c>
      <c r="Q10" s="321"/>
      <c r="R10" s="321"/>
      <c r="S10" s="321"/>
      <c r="T10" s="321"/>
      <c r="U10" s="321"/>
    </row>
    <row r="11" spans="1:42" ht="15.75" x14ac:dyDescent="0.25">
      <c r="A11" s="728"/>
      <c r="B11" s="728"/>
      <c r="C11" s="321"/>
      <c r="D11" s="321"/>
      <c r="E11" s="321"/>
      <c r="F11" s="321"/>
      <c r="G11" s="347"/>
      <c r="H11" s="348"/>
      <c r="I11" s="347"/>
      <c r="J11" s="348"/>
      <c r="K11" s="347"/>
      <c r="L11" s="348"/>
      <c r="M11" s="347"/>
      <c r="N11" s="348"/>
      <c r="O11" s="384">
        <f t="shared" si="0"/>
        <v>0</v>
      </c>
      <c r="P11" s="383">
        <f t="shared" si="0"/>
        <v>0</v>
      </c>
      <c r="Q11" s="321"/>
      <c r="R11" s="321"/>
      <c r="S11" s="321"/>
      <c r="T11" s="321"/>
      <c r="U11" s="321"/>
    </row>
    <row r="12" spans="1:42" ht="15.75" x14ac:dyDescent="0.25">
      <c r="A12" s="728"/>
      <c r="B12" s="728"/>
      <c r="C12" s="321"/>
      <c r="D12" s="321"/>
      <c r="E12" s="321"/>
      <c r="F12" s="321"/>
      <c r="G12" s="347"/>
      <c r="H12" s="348"/>
      <c r="I12" s="347"/>
      <c r="J12" s="348"/>
      <c r="K12" s="347"/>
      <c r="L12" s="348"/>
      <c r="M12" s="347"/>
      <c r="N12" s="348"/>
      <c r="O12" s="384">
        <f t="shared" si="0"/>
        <v>0</v>
      </c>
      <c r="P12" s="383">
        <f t="shared" si="0"/>
        <v>0</v>
      </c>
      <c r="Q12" s="321"/>
      <c r="R12" s="321"/>
      <c r="S12" s="321"/>
      <c r="T12" s="321"/>
      <c r="U12" s="321"/>
    </row>
    <row r="13" spans="1:42" ht="15.75" x14ac:dyDescent="0.25">
      <c r="A13" s="728"/>
      <c r="B13" s="728"/>
      <c r="C13" s="321"/>
      <c r="D13" s="321"/>
      <c r="E13" s="321"/>
      <c r="F13" s="321"/>
      <c r="G13" s="347"/>
      <c r="H13" s="348"/>
      <c r="I13" s="347"/>
      <c r="J13" s="348"/>
      <c r="K13" s="347"/>
      <c r="L13" s="348"/>
      <c r="M13" s="347"/>
      <c r="N13" s="348"/>
      <c r="O13" s="384">
        <f t="shared" ref="O13:O25" si="1">G13+I13+K13+M13</f>
        <v>0</v>
      </c>
      <c r="P13" s="383">
        <f t="shared" ref="P13:P25" si="2">H13+J13+L13+N13</f>
        <v>0</v>
      </c>
      <c r="Q13" s="321"/>
      <c r="R13" s="321"/>
      <c r="S13" s="321"/>
      <c r="T13" s="321"/>
      <c r="U13" s="321"/>
    </row>
    <row r="14" spans="1:42" ht="15.75" x14ac:dyDescent="0.25">
      <c r="A14" s="728"/>
      <c r="B14" s="728"/>
      <c r="C14" s="321"/>
      <c r="D14" s="321"/>
      <c r="E14" s="321"/>
      <c r="F14" s="321"/>
      <c r="G14" s="347"/>
      <c r="H14" s="348"/>
      <c r="I14" s="347"/>
      <c r="J14" s="348"/>
      <c r="K14" s="347"/>
      <c r="L14" s="348"/>
      <c r="M14" s="347"/>
      <c r="N14" s="348"/>
      <c r="O14" s="384">
        <f t="shared" si="1"/>
        <v>0</v>
      </c>
      <c r="P14" s="383">
        <f t="shared" si="2"/>
        <v>0</v>
      </c>
      <c r="Q14" s="321"/>
      <c r="R14" s="321"/>
      <c r="S14" s="321"/>
      <c r="T14" s="321"/>
      <c r="U14" s="321"/>
    </row>
    <row r="15" spans="1:42" ht="15.75" x14ac:dyDescent="0.25">
      <c r="A15" s="728"/>
      <c r="B15" s="728"/>
      <c r="C15" s="321"/>
      <c r="D15" s="321"/>
      <c r="E15" s="321"/>
      <c r="F15" s="321"/>
      <c r="G15" s="347"/>
      <c r="H15" s="348"/>
      <c r="I15" s="347"/>
      <c r="J15" s="348"/>
      <c r="K15" s="347"/>
      <c r="L15" s="348"/>
      <c r="M15" s="347"/>
      <c r="N15" s="348"/>
      <c r="O15" s="384">
        <f t="shared" si="1"/>
        <v>0</v>
      </c>
      <c r="P15" s="383">
        <f t="shared" si="2"/>
        <v>0</v>
      </c>
      <c r="Q15" s="321"/>
      <c r="R15" s="321"/>
      <c r="S15" s="321"/>
      <c r="T15" s="321"/>
      <c r="U15" s="321"/>
    </row>
    <row r="16" spans="1:42" ht="15.75" x14ac:dyDescent="0.25">
      <c r="A16" s="728"/>
      <c r="B16" s="728"/>
      <c r="C16" s="321"/>
      <c r="D16" s="321"/>
      <c r="E16" s="321"/>
      <c r="F16" s="321"/>
      <c r="G16" s="347"/>
      <c r="H16" s="348"/>
      <c r="I16" s="347"/>
      <c r="J16" s="348"/>
      <c r="K16" s="347"/>
      <c r="L16" s="348"/>
      <c r="M16" s="347"/>
      <c r="N16" s="348"/>
      <c r="O16" s="384">
        <f t="shared" si="1"/>
        <v>0</v>
      </c>
      <c r="P16" s="383">
        <f t="shared" si="2"/>
        <v>0</v>
      </c>
      <c r="Q16" s="321"/>
      <c r="R16" s="321"/>
      <c r="S16" s="321"/>
      <c r="T16" s="321"/>
      <c r="U16" s="321"/>
    </row>
    <row r="17" spans="1:21" ht="15.75" x14ac:dyDescent="0.25">
      <c r="A17" s="728"/>
      <c r="B17" s="675"/>
      <c r="C17" s="321"/>
      <c r="D17" s="321"/>
      <c r="E17" s="321"/>
      <c r="F17" s="321"/>
      <c r="G17" s="347"/>
      <c r="H17" s="348"/>
      <c r="I17" s="347"/>
      <c r="J17" s="348"/>
      <c r="K17" s="347"/>
      <c r="L17" s="348"/>
      <c r="M17" s="347"/>
      <c r="N17" s="348"/>
      <c r="O17" s="384">
        <f t="shared" si="1"/>
        <v>0</v>
      </c>
      <c r="P17" s="383">
        <f t="shared" si="2"/>
        <v>0</v>
      </c>
      <c r="Q17" s="321"/>
      <c r="R17" s="321"/>
      <c r="S17" s="321"/>
      <c r="T17" s="321"/>
      <c r="U17" s="321"/>
    </row>
    <row r="18" spans="1:21" ht="15.75" x14ac:dyDescent="0.25">
      <c r="A18" s="728"/>
      <c r="B18" s="674" t="s">
        <v>1458</v>
      </c>
      <c r="C18" s="321"/>
      <c r="D18" s="321"/>
      <c r="E18" s="321"/>
      <c r="F18" s="321"/>
      <c r="G18" s="347"/>
      <c r="H18" s="348"/>
      <c r="I18" s="347"/>
      <c r="J18" s="348"/>
      <c r="K18" s="347"/>
      <c r="L18" s="348"/>
      <c r="M18" s="347"/>
      <c r="N18" s="348"/>
      <c r="O18" s="384">
        <f t="shared" si="1"/>
        <v>0</v>
      </c>
      <c r="P18" s="383">
        <f t="shared" si="2"/>
        <v>0</v>
      </c>
      <c r="Q18" s="321"/>
      <c r="R18" s="321"/>
      <c r="S18" s="321"/>
      <c r="T18" s="321"/>
      <c r="U18" s="321"/>
    </row>
    <row r="19" spans="1:21" ht="15.75" x14ac:dyDescent="0.25">
      <c r="A19" s="728"/>
      <c r="B19" s="728"/>
      <c r="C19" s="321"/>
      <c r="D19" s="321"/>
      <c r="E19" s="321"/>
      <c r="F19" s="321"/>
      <c r="G19" s="347"/>
      <c r="H19" s="348"/>
      <c r="I19" s="347"/>
      <c r="J19" s="348"/>
      <c r="K19" s="347"/>
      <c r="L19" s="348"/>
      <c r="M19" s="347"/>
      <c r="N19" s="348"/>
      <c r="O19" s="384"/>
      <c r="P19" s="383"/>
      <c r="Q19" s="321"/>
      <c r="R19" s="321"/>
      <c r="S19" s="321"/>
      <c r="T19" s="321"/>
      <c r="U19" s="321"/>
    </row>
    <row r="20" spans="1:21" ht="15.75" x14ac:dyDescent="0.25">
      <c r="A20" s="728"/>
      <c r="B20" s="728"/>
      <c r="C20" s="321"/>
      <c r="D20" s="321"/>
      <c r="E20" s="321"/>
      <c r="F20" s="321"/>
      <c r="G20" s="347"/>
      <c r="H20" s="348"/>
      <c r="I20" s="347"/>
      <c r="J20" s="348"/>
      <c r="K20" s="347"/>
      <c r="L20" s="348"/>
      <c r="M20" s="347"/>
      <c r="N20" s="348"/>
      <c r="O20" s="384"/>
      <c r="P20" s="383"/>
      <c r="Q20" s="321"/>
      <c r="R20" s="321"/>
      <c r="S20" s="321"/>
      <c r="T20" s="321"/>
      <c r="U20" s="321"/>
    </row>
    <row r="21" spans="1:21" ht="15.75" x14ac:dyDescent="0.25">
      <c r="A21" s="728"/>
      <c r="B21" s="728"/>
      <c r="C21" s="321"/>
      <c r="D21" s="321"/>
      <c r="E21" s="321"/>
      <c r="F21" s="321"/>
      <c r="G21" s="347"/>
      <c r="H21" s="348"/>
      <c r="I21" s="347"/>
      <c r="J21" s="348"/>
      <c r="K21" s="347"/>
      <c r="L21" s="348"/>
      <c r="M21" s="347"/>
      <c r="N21" s="348"/>
      <c r="O21" s="384"/>
      <c r="P21" s="383"/>
      <c r="Q21" s="321"/>
      <c r="R21" s="321"/>
      <c r="S21" s="321"/>
      <c r="T21" s="321"/>
      <c r="U21" s="321"/>
    </row>
    <row r="22" spans="1:21" ht="15.75" x14ac:dyDescent="0.25">
      <c r="A22" s="728"/>
      <c r="B22" s="728"/>
      <c r="C22" s="321"/>
      <c r="D22" s="321"/>
      <c r="E22" s="321"/>
      <c r="F22" s="321"/>
      <c r="G22" s="347"/>
      <c r="H22" s="348"/>
      <c r="I22" s="347"/>
      <c r="J22" s="348"/>
      <c r="K22" s="347"/>
      <c r="L22" s="348"/>
      <c r="M22" s="347"/>
      <c r="N22" s="348"/>
      <c r="O22" s="384"/>
      <c r="P22" s="383"/>
      <c r="Q22" s="321"/>
      <c r="R22" s="321"/>
      <c r="S22" s="321"/>
      <c r="T22" s="321"/>
      <c r="U22" s="321"/>
    </row>
    <row r="23" spans="1:21" ht="15.75" x14ac:dyDescent="0.25">
      <c r="A23" s="728"/>
      <c r="B23" s="728"/>
      <c r="C23" s="321"/>
      <c r="D23" s="321"/>
      <c r="E23" s="321"/>
      <c r="F23" s="321"/>
      <c r="G23" s="347"/>
      <c r="H23" s="348"/>
      <c r="I23" s="347"/>
      <c r="J23" s="348"/>
      <c r="K23" s="347"/>
      <c r="L23" s="348"/>
      <c r="M23" s="347"/>
      <c r="N23" s="348"/>
      <c r="O23" s="384">
        <f t="shared" si="1"/>
        <v>0</v>
      </c>
      <c r="P23" s="383">
        <f t="shared" si="2"/>
        <v>0</v>
      </c>
      <c r="Q23" s="321"/>
      <c r="R23" s="321"/>
      <c r="S23" s="321"/>
      <c r="T23" s="321"/>
      <c r="U23" s="321"/>
    </row>
    <row r="24" spans="1:21" ht="15.75" x14ac:dyDescent="0.25">
      <c r="A24" s="728"/>
      <c r="B24" s="675"/>
      <c r="C24" s="321"/>
      <c r="D24" s="321"/>
      <c r="E24" s="321"/>
      <c r="F24" s="321"/>
      <c r="G24" s="347"/>
      <c r="H24" s="348"/>
      <c r="I24" s="347"/>
      <c r="J24" s="348"/>
      <c r="K24" s="347"/>
      <c r="L24" s="348"/>
      <c r="M24" s="347"/>
      <c r="N24" s="348"/>
      <c r="O24" s="384">
        <f t="shared" si="1"/>
        <v>0</v>
      </c>
      <c r="P24" s="383">
        <f t="shared" si="2"/>
        <v>0</v>
      </c>
      <c r="Q24" s="321"/>
      <c r="R24" s="321"/>
      <c r="S24" s="321"/>
      <c r="T24" s="321"/>
      <c r="U24" s="321"/>
    </row>
    <row r="25" spans="1:21" ht="15.75" x14ac:dyDescent="0.25">
      <c r="A25" s="728"/>
      <c r="B25" s="674" t="s">
        <v>1459</v>
      </c>
      <c r="C25" s="321"/>
      <c r="D25" s="321"/>
      <c r="E25" s="321"/>
      <c r="F25" s="321"/>
      <c r="G25" s="347"/>
      <c r="H25" s="348"/>
      <c r="I25" s="347"/>
      <c r="J25" s="348"/>
      <c r="K25" s="347"/>
      <c r="L25" s="348"/>
      <c r="M25" s="347"/>
      <c r="N25" s="348"/>
      <c r="O25" s="384">
        <f t="shared" si="1"/>
        <v>0</v>
      </c>
      <c r="P25" s="383">
        <f t="shared" si="2"/>
        <v>0</v>
      </c>
      <c r="Q25" s="321"/>
      <c r="R25" s="321"/>
      <c r="S25" s="321"/>
      <c r="T25" s="321"/>
      <c r="U25" s="321"/>
    </row>
    <row r="26" spans="1:21" ht="15.75" x14ac:dyDescent="0.25">
      <c r="A26" s="728"/>
      <c r="B26" s="728"/>
      <c r="C26" s="321"/>
      <c r="D26" s="321"/>
      <c r="E26" s="321"/>
      <c r="F26" s="321"/>
      <c r="G26" s="347"/>
      <c r="H26" s="348"/>
      <c r="I26" s="347"/>
      <c r="J26" s="348"/>
      <c r="K26" s="347"/>
      <c r="L26" s="348"/>
      <c r="M26" s="347"/>
      <c r="N26" s="348"/>
      <c r="O26" s="384">
        <f t="shared" si="0"/>
        <v>0</v>
      </c>
      <c r="P26" s="383">
        <f t="shared" si="0"/>
        <v>0</v>
      </c>
      <c r="Q26" s="321"/>
      <c r="R26" s="321"/>
      <c r="S26" s="321"/>
      <c r="T26" s="321"/>
      <c r="U26" s="321"/>
    </row>
    <row r="27" spans="1:21" ht="15.75" x14ac:dyDescent="0.25">
      <c r="A27" s="728"/>
      <c r="B27" s="728"/>
      <c r="C27" s="321"/>
      <c r="D27" s="321"/>
      <c r="E27" s="321"/>
      <c r="F27" s="321"/>
      <c r="G27" s="347"/>
      <c r="H27" s="348"/>
      <c r="I27" s="347"/>
      <c r="J27" s="348"/>
      <c r="K27" s="347"/>
      <c r="L27" s="348"/>
      <c r="M27" s="347"/>
      <c r="N27" s="348"/>
      <c r="O27" s="384">
        <f t="shared" si="0"/>
        <v>0</v>
      </c>
      <c r="P27" s="383">
        <f t="shared" si="0"/>
        <v>0</v>
      </c>
      <c r="Q27" s="321"/>
      <c r="R27" s="321"/>
      <c r="S27" s="321"/>
      <c r="T27" s="321"/>
      <c r="U27" s="321"/>
    </row>
    <row r="28" spans="1:21" ht="15.75" x14ac:dyDescent="0.25">
      <c r="A28" s="728"/>
      <c r="B28" s="675"/>
      <c r="C28" s="321"/>
      <c r="D28" s="321"/>
      <c r="E28" s="321"/>
      <c r="F28" s="321"/>
      <c r="G28" s="347"/>
      <c r="H28" s="348"/>
      <c r="I28" s="347"/>
      <c r="J28" s="348"/>
      <c r="K28" s="347"/>
      <c r="L28" s="348"/>
      <c r="M28" s="347"/>
      <c r="N28" s="348"/>
      <c r="O28" s="384">
        <f t="shared" si="0"/>
        <v>0</v>
      </c>
      <c r="P28" s="383">
        <f t="shared" si="0"/>
        <v>0</v>
      </c>
      <c r="Q28" s="321"/>
      <c r="R28" s="321"/>
      <c r="S28" s="321"/>
      <c r="T28" s="321"/>
      <c r="U28" s="321"/>
    </row>
    <row r="29" spans="1:21" ht="15.75" x14ac:dyDescent="0.25">
      <c r="A29" s="728"/>
      <c r="B29" s="674" t="s">
        <v>1460</v>
      </c>
      <c r="C29" s="321"/>
      <c r="D29" s="321"/>
      <c r="E29" s="321"/>
      <c r="F29" s="321"/>
      <c r="G29" s="347"/>
      <c r="H29" s="348"/>
      <c r="I29" s="347"/>
      <c r="J29" s="348"/>
      <c r="K29" s="347"/>
      <c r="L29" s="348"/>
      <c r="M29" s="347"/>
      <c r="N29" s="348"/>
      <c r="O29" s="384">
        <f t="shared" si="0"/>
        <v>0</v>
      </c>
      <c r="P29" s="383">
        <f t="shared" si="0"/>
        <v>0</v>
      </c>
      <c r="Q29" s="321"/>
      <c r="R29" s="321"/>
      <c r="S29" s="321"/>
      <c r="T29" s="321"/>
      <c r="U29" s="321"/>
    </row>
    <row r="30" spans="1:21" ht="15.75" x14ac:dyDescent="0.25">
      <c r="A30" s="728"/>
      <c r="B30" s="728"/>
      <c r="C30" s="321"/>
      <c r="D30" s="321"/>
      <c r="E30" s="321"/>
      <c r="F30" s="321"/>
      <c r="G30" s="347"/>
      <c r="H30" s="348"/>
      <c r="I30" s="347"/>
      <c r="J30" s="348"/>
      <c r="K30" s="347"/>
      <c r="L30" s="348"/>
      <c r="M30" s="347"/>
      <c r="N30" s="348"/>
      <c r="O30" s="384">
        <f t="shared" si="0"/>
        <v>0</v>
      </c>
      <c r="P30" s="383">
        <f t="shared" si="0"/>
        <v>0</v>
      </c>
      <c r="Q30" s="321"/>
      <c r="R30" s="321"/>
      <c r="S30" s="321"/>
      <c r="T30" s="321"/>
      <c r="U30" s="321"/>
    </row>
    <row r="31" spans="1:21" ht="15.75" x14ac:dyDescent="0.25">
      <c r="A31" s="728"/>
      <c r="B31" s="728"/>
      <c r="C31" s="321"/>
      <c r="D31" s="321"/>
      <c r="E31" s="321"/>
      <c r="F31" s="321"/>
      <c r="G31" s="347"/>
      <c r="H31" s="348"/>
      <c r="I31" s="347"/>
      <c r="J31" s="348"/>
      <c r="K31" s="347"/>
      <c r="L31" s="348"/>
      <c r="M31" s="347"/>
      <c r="N31" s="348"/>
      <c r="O31" s="384"/>
      <c r="P31" s="383"/>
      <c r="Q31" s="321"/>
      <c r="R31" s="321"/>
      <c r="S31" s="321"/>
      <c r="T31" s="321"/>
      <c r="U31" s="321"/>
    </row>
    <row r="32" spans="1:21" ht="15.75" x14ac:dyDescent="0.25">
      <c r="A32" s="728"/>
      <c r="B32" s="728"/>
      <c r="C32" s="321"/>
      <c r="D32" s="321"/>
      <c r="E32" s="321"/>
      <c r="F32" s="321"/>
      <c r="G32" s="347"/>
      <c r="H32" s="348"/>
      <c r="I32" s="347"/>
      <c r="J32" s="348"/>
      <c r="K32" s="347"/>
      <c r="L32" s="348"/>
      <c r="M32" s="347"/>
      <c r="N32" s="348"/>
      <c r="O32" s="384"/>
      <c r="P32" s="383"/>
      <c r="Q32" s="321"/>
      <c r="R32" s="321"/>
      <c r="S32" s="321"/>
      <c r="T32" s="321"/>
      <c r="U32" s="321"/>
    </row>
    <row r="33" spans="1:21" ht="15.75" x14ac:dyDescent="0.25">
      <c r="A33" s="728"/>
      <c r="B33" s="728"/>
      <c r="C33" s="321"/>
      <c r="D33" s="321"/>
      <c r="E33" s="321"/>
      <c r="F33" s="321"/>
      <c r="G33" s="347"/>
      <c r="H33" s="348"/>
      <c r="I33" s="347"/>
      <c r="J33" s="348"/>
      <c r="K33" s="347"/>
      <c r="L33" s="348"/>
      <c r="M33" s="347"/>
      <c r="N33" s="348"/>
      <c r="O33" s="384"/>
      <c r="P33" s="383"/>
      <c r="Q33" s="321"/>
      <c r="R33" s="321"/>
      <c r="S33" s="321"/>
      <c r="T33" s="321"/>
      <c r="U33" s="321"/>
    </row>
    <row r="34" spans="1:21" ht="15.75" x14ac:dyDescent="0.25">
      <c r="A34" s="728"/>
      <c r="B34" s="728"/>
      <c r="C34" s="321"/>
      <c r="D34" s="321"/>
      <c r="E34" s="321"/>
      <c r="F34" s="321"/>
      <c r="G34" s="347"/>
      <c r="H34" s="348"/>
      <c r="I34" s="347"/>
      <c r="J34" s="348"/>
      <c r="K34" s="347"/>
      <c r="L34" s="348"/>
      <c r="M34" s="347"/>
      <c r="N34" s="348"/>
      <c r="O34" s="384"/>
      <c r="P34" s="383"/>
      <c r="Q34" s="321"/>
      <c r="R34" s="321"/>
      <c r="S34" s="321"/>
      <c r="T34" s="321"/>
      <c r="U34" s="321"/>
    </row>
    <row r="35" spans="1:21" ht="15.75" x14ac:dyDescent="0.25">
      <c r="A35" s="728"/>
      <c r="B35" s="728"/>
      <c r="C35" s="321"/>
      <c r="D35" s="321"/>
      <c r="E35" s="321"/>
      <c r="F35" s="321"/>
      <c r="G35" s="347"/>
      <c r="H35" s="348"/>
      <c r="I35" s="347"/>
      <c r="J35" s="348"/>
      <c r="K35" s="347"/>
      <c r="L35" s="348"/>
      <c r="M35" s="347"/>
      <c r="N35" s="348"/>
      <c r="O35" s="384">
        <f t="shared" si="0"/>
        <v>0</v>
      </c>
      <c r="P35" s="383">
        <f t="shared" si="0"/>
        <v>0</v>
      </c>
      <c r="Q35" s="321"/>
      <c r="R35" s="321"/>
      <c r="S35" s="321"/>
      <c r="T35" s="321"/>
      <c r="U35" s="321"/>
    </row>
    <row r="36" spans="1:21" ht="15.75" x14ac:dyDescent="0.25">
      <c r="A36" s="728"/>
      <c r="B36" s="728"/>
      <c r="C36" s="321"/>
      <c r="D36" s="321"/>
      <c r="E36" s="321"/>
      <c r="F36" s="321"/>
      <c r="G36" s="347"/>
      <c r="H36" s="348"/>
      <c r="I36" s="347"/>
      <c r="J36" s="348"/>
      <c r="K36" s="347"/>
      <c r="L36" s="348"/>
      <c r="M36" s="347"/>
      <c r="N36" s="348"/>
      <c r="O36" s="384"/>
      <c r="P36" s="383"/>
      <c r="Q36" s="321"/>
      <c r="R36" s="321"/>
      <c r="S36" s="321"/>
      <c r="T36" s="321"/>
      <c r="U36" s="321"/>
    </row>
    <row r="37" spans="1:21" ht="15.75" x14ac:dyDescent="0.25">
      <c r="A37" s="728"/>
      <c r="B37" s="728"/>
      <c r="C37" s="321"/>
      <c r="D37" s="321"/>
      <c r="E37" s="321"/>
      <c r="F37" s="321"/>
      <c r="G37" s="347"/>
      <c r="H37" s="348"/>
      <c r="I37" s="347"/>
      <c r="J37" s="348"/>
      <c r="K37" s="347"/>
      <c r="L37" s="348"/>
      <c r="M37" s="347"/>
      <c r="N37" s="348"/>
      <c r="O37" s="384"/>
      <c r="P37" s="383"/>
      <c r="Q37" s="321"/>
      <c r="R37" s="321"/>
      <c r="S37" s="321"/>
      <c r="T37" s="321"/>
      <c r="U37" s="321"/>
    </row>
    <row r="38" spans="1:21" ht="15.75" x14ac:dyDescent="0.25">
      <c r="A38" s="728"/>
      <c r="B38" s="728"/>
      <c r="C38" s="321"/>
      <c r="D38" s="321"/>
      <c r="E38" s="321"/>
      <c r="F38" s="321"/>
      <c r="G38" s="347"/>
      <c r="H38" s="348"/>
      <c r="I38" s="347"/>
      <c r="J38" s="348"/>
      <c r="K38" s="347"/>
      <c r="L38" s="348"/>
      <c r="M38" s="347"/>
      <c r="N38" s="348"/>
      <c r="O38" s="384"/>
      <c r="P38" s="383"/>
      <c r="Q38" s="321"/>
      <c r="R38" s="321"/>
      <c r="S38" s="321"/>
      <c r="T38" s="321"/>
      <c r="U38" s="321"/>
    </row>
    <row r="39" spans="1:21" ht="15.75" x14ac:dyDescent="0.25">
      <c r="A39" s="728"/>
      <c r="B39" s="728"/>
      <c r="C39" s="321"/>
      <c r="D39" s="321"/>
      <c r="E39" s="321"/>
      <c r="F39" s="321"/>
      <c r="G39" s="347"/>
      <c r="H39" s="348"/>
      <c r="I39" s="347"/>
      <c r="J39" s="348"/>
      <c r="K39" s="347"/>
      <c r="L39" s="348"/>
      <c r="M39" s="347"/>
      <c r="N39" s="348"/>
      <c r="O39" s="384"/>
      <c r="P39" s="383"/>
      <c r="Q39" s="321"/>
      <c r="R39" s="321"/>
      <c r="S39" s="321"/>
      <c r="T39" s="321"/>
      <c r="U39" s="321"/>
    </row>
    <row r="40" spans="1:21" ht="15.75" x14ac:dyDescent="0.25">
      <c r="A40" s="675"/>
      <c r="B40" s="675"/>
      <c r="C40" s="321"/>
      <c r="D40" s="321"/>
      <c r="E40" s="321"/>
      <c r="F40" s="321"/>
      <c r="G40" s="347"/>
      <c r="H40" s="348"/>
      <c r="I40" s="347"/>
      <c r="J40" s="348"/>
      <c r="K40" s="347"/>
      <c r="L40" s="348"/>
      <c r="M40" s="347"/>
      <c r="N40" s="348"/>
      <c r="O40" s="384"/>
      <c r="P40" s="383"/>
      <c r="Q40" s="321"/>
      <c r="R40" s="321"/>
      <c r="S40" s="321"/>
      <c r="T40" s="321"/>
      <c r="U40" s="321"/>
    </row>
    <row r="41" spans="1:21" ht="15.75" x14ac:dyDescent="0.25">
      <c r="A41" s="674" t="s">
        <v>1461</v>
      </c>
      <c r="B41" s="674" t="s">
        <v>1462</v>
      </c>
      <c r="C41" s="321"/>
      <c r="D41" s="321"/>
      <c r="E41" s="321"/>
      <c r="F41" s="321"/>
      <c r="G41" s="347"/>
      <c r="H41" s="348"/>
      <c r="I41" s="347"/>
      <c r="J41" s="348"/>
      <c r="K41" s="347"/>
      <c r="L41" s="348"/>
      <c r="M41" s="347"/>
      <c r="N41" s="348"/>
      <c r="O41" s="384"/>
      <c r="P41" s="383"/>
      <c r="Q41" s="321"/>
      <c r="R41" s="321"/>
      <c r="S41" s="321"/>
      <c r="T41" s="321"/>
      <c r="U41" s="321"/>
    </row>
    <row r="42" spans="1:21" ht="15.75" x14ac:dyDescent="0.25">
      <c r="A42" s="728"/>
      <c r="B42" s="728"/>
      <c r="C42" s="321"/>
      <c r="D42" s="321"/>
      <c r="E42" s="321"/>
      <c r="F42" s="321"/>
      <c r="G42" s="347"/>
      <c r="H42" s="348"/>
      <c r="I42" s="347"/>
      <c r="J42" s="348"/>
      <c r="K42" s="347"/>
      <c r="L42" s="348"/>
      <c r="M42" s="347"/>
      <c r="N42" s="348"/>
      <c r="O42" s="384"/>
      <c r="P42" s="383"/>
      <c r="Q42" s="321"/>
      <c r="R42" s="321"/>
      <c r="S42" s="321"/>
      <c r="T42" s="321"/>
      <c r="U42" s="321"/>
    </row>
    <row r="43" spans="1:21" ht="15.75" x14ac:dyDescent="0.25">
      <c r="A43" s="728"/>
      <c r="B43" s="728"/>
      <c r="C43" s="321"/>
      <c r="D43" s="321"/>
      <c r="E43" s="321"/>
      <c r="F43" s="321"/>
      <c r="G43" s="347"/>
      <c r="H43" s="348"/>
      <c r="I43" s="347"/>
      <c r="J43" s="348"/>
      <c r="K43" s="347"/>
      <c r="L43" s="348"/>
      <c r="M43" s="347"/>
      <c r="N43" s="348"/>
      <c r="O43" s="384"/>
      <c r="P43" s="383"/>
      <c r="Q43" s="321"/>
      <c r="R43" s="321"/>
      <c r="S43" s="321"/>
      <c r="T43" s="321"/>
      <c r="U43" s="321"/>
    </row>
    <row r="44" spans="1:21" ht="15.75" x14ac:dyDescent="0.25">
      <c r="A44" s="728"/>
      <c r="B44" s="728"/>
      <c r="C44" s="321"/>
      <c r="D44" s="321"/>
      <c r="E44" s="321"/>
      <c r="F44" s="321"/>
      <c r="G44" s="347"/>
      <c r="H44" s="348"/>
      <c r="I44" s="347"/>
      <c r="J44" s="348"/>
      <c r="K44" s="347"/>
      <c r="L44" s="348"/>
      <c r="M44" s="347"/>
      <c r="N44" s="348"/>
      <c r="O44" s="384"/>
      <c r="P44" s="383"/>
      <c r="Q44" s="321"/>
      <c r="R44" s="321"/>
      <c r="S44" s="321"/>
      <c r="T44" s="321"/>
      <c r="U44" s="321"/>
    </row>
    <row r="45" spans="1:21" ht="15.75" x14ac:dyDescent="0.25">
      <c r="A45" s="728"/>
      <c r="B45" s="728"/>
      <c r="C45" s="321"/>
      <c r="D45" s="321"/>
      <c r="E45" s="321"/>
      <c r="F45" s="321"/>
      <c r="G45" s="347"/>
      <c r="H45" s="348"/>
      <c r="I45" s="347"/>
      <c r="J45" s="348"/>
      <c r="K45" s="347"/>
      <c r="L45" s="348"/>
      <c r="M45" s="347"/>
      <c r="N45" s="348"/>
      <c r="O45" s="384"/>
      <c r="P45" s="383"/>
      <c r="Q45" s="321"/>
      <c r="R45" s="321"/>
      <c r="S45" s="321"/>
      <c r="T45" s="321"/>
      <c r="U45" s="321"/>
    </row>
    <row r="46" spans="1:21" ht="15.75" x14ac:dyDescent="0.25">
      <c r="A46" s="728"/>
      <c r="B46" s="728"/>
      <c r="C46" s="321"/>
      <c r="D46" s="321"/>
      <c r="E46" s="321"/>
      <c r="F46" s="321"/>
      <c r="G46" s="347"/>
      <c r="H46" s="348"/>
      <c r="I46" s="347"/>
      <c r="J46" s="348"/>
      <c r="K46" s="347"/>
      <c r="L46" s="348"/>
      <c r="M46" s="347"/>
      <c r="N46" s="348"/>
      <c r="O46" s="384"/>
      <c r="P46" s="383"/>
      <c r="Q46" s="321"/>
      <c r="R46" s="321"/>
      <c r="S46" s="321"/>
      <c r="T46" s="321"/>
      <c r="U46" s="321"/>
    </row>
    <row r="47" spans="1:21" ht="15.75" x14ac:dyDescent="0.25">
      <c r="A47" s="728"/>
      <c r="B47" s="728"/>
      <c r="C47" s="321"/>
      <c r="D47" s="321"/>
      <c r="E47" s="321"/>
      <c r="F47" s="321"/>
      <c r="G47" s="347"/>
      <c r="H47" s="348"/>
      <c r="I47" s="347"/>
      <c r="J47" s="348"/>
      <c r="K47" s="347"/>
      <c r="L47" s="348"/>
      <c r="M47" s="347"/>
      <c r="N47" s="348"/>
      <c r="O47" s="384">
        <f t="shared" si="0"/>
        <v>0</v>
      </c>
      <c r="P47" s="383">
        <f t="shared" si="0"/>
        <v>0</v>
      </c>
      <c r="Q47" s="321"/>
      <c r="R47" s="321"/>
      <c r="S47" s="321"/>
      <c r="T47" s="321"/>
      <c r="U47" s="321"/>
    </row>
    <row r="48" spans="1:21" ht="15.75" x14ac:dyDescent="0.25">
      <c r="A48" s="728"/>
      <c r="B48" s="728"/>
      <c r="C48" s="321"/>
      <c r="D48" s="321"/>
      <c r="E48" s="321"/>
      <c r="F48" s="321"/>
      <c r="G48" s="347"/>
      <c r="H48" s="348"/>
      <c r="I48" s="347"/>
      <c r="J48" s="348"/>
      <c r="K48" s="347"/>
      <c r="L48" s="348"/>
      <c r="M48" s="347"/>
      <c r="N48" s="348"/>
      <c r="O48" s="384">
        <f t="shared" si="0"/>
        <v>0</v>
      </c>
      <c r="P48" s="383">
        <f t="shared" si="0"/>
        <v>0</v>
      </c>
      <c r="Q48" s="321"/>
      <c r="R48" s="321"/>
      <c r="S48" s="321"/>
      <c r="T48" s="321"/>
      <c r="U48" s="321"/>
    </row>
    <row r="49" spans="1:21" ht="15.75" x14ac:dyDescent="0.25">
      <c r="A49" s="728"/>
      <c r="B49" s="675"/>
      <c r="C49" s="321"/>
      <c r="D49" s="321"/>
      <c r="E49" s="321"/>
      <c r="F49" s="321"/>
      <c r="G49" s="347"/>
      <c r="H49" s="348"/>
      <c r="I49" s="347"/>
      <c r="J49" s="348"/>
      <c r="K49" s="347"/>
      <c r="L49" s="348"/>
      <c r="M49" s="347"/>
      <c r="N49" s="348"/>
      <c r="O49" s="384">
        <f t="shared" si="0"/>
        <v>0</v>
      </c>
      <c r="P49" s="383">
        <f t="shared" si="0"/>
        <v>0</v>
      </c>
      <c r="Q49" s="321"/>
      <c r="R49" s="321"/>
      <c r="S49" s="321"/>
      <c r="T49" s="321"/>
      <c r="U49" s="321"/>
    </row>
    <row r="50" spans="1:21" ht="15.75" x14ac:dyDescent="0.25">
      <c r="A50" s="728"/>
      <c r="B50" s="674" t="s">
        <v>1463</v>
      </c>
      <c r="C50" s="321"/>
      <c r="D50" s="321"/>
      <c r="E50" s="321"/>
      <c r="F50" s="321"/>
      <c r="G50" s="347"/>
      <c r="H50" s="348"/>
      <c r="I50" s="347"/>
      <c r="J50" s="348"/>
      <c r="K50" s="347"/>
      <c r="L50" s="348"/>
      <c r="M50" s="347"/>
      <c r="N50" s="348"/>
      <c r="O50" s="384">
        <f t="shared" si="0"/>
        <v>0</v>
      </c>
      <c r="P50" s="383">
        <f t="shared" si="0"/>
        <v>0</v>
      </c>
      <c r="Q50" s="321"/>
      <c r="R50" s="321"/>
      <c r="S50" s="321"/>
      <c r="T50" s="321"/>
      <c r="U50" s="321"/>
    </row>
    <row r="51" spans="1:21" ht="15.75" x14ac:dyDescent="0.25">
      <c r="A51" s="728"/>
      <c r="B51" s="728"/>
      <c r="C51" s="321"/>
      <c r="D51" s="321"/>
      <c r="E51" s="321"/>
      <c r="F51" s="321"/>
      <c r="G51" s="347"/>
      <c r="H51" s="348"/>
      <c r="I51" s="347"/>
      <c r="J51" s="348"/>
      <c r="K51" s="347"/>
      <c r="L51" s="348"/>
      <c r="M51" s="347"/>
      <c r="N51" s="348"/>
      <c r="O51" s="384"/>
      <c r="P51" s="383"/>
      <c r="Q51" s="321"/>
      <c r="R51" s="321"/>
      <c r="S51" s="321"/>
      <c r="T51" s="321"/>
      <c r="U51" s="321"/>
    </row>
    <row r="52" spans="1:21" ht="15.75" x14ac:dyDescent="0.25">
      <c r="A52" s="728"/>
      <c r="B52" s="728"/>
      <c r="C52" s="321"/>
      <c r="D52" s="321"/>
      <c r="E52" s="321"/>
      <c r="F52" s="321"/>
      <c r="G52" s="347"/>
      <c r="H52" s="348"/>
      <c r="I52" s="347"/>
      <c r="J52" s="348"/>
      <c r="K52" s="347"/>
      <c r="L52" s="348"/>
      <c r="M52" s="347"/>
      <c r="N52" s="348"/>
      <c r="O52" s="384"/>
      <c r="P52" s="383"/>
      <c r="Q52" s="321"/>
      <c r="R52" s="321"/>
      <c r="S52" s="321"/>
      <c r="T52" s="321"/>
      <c r="U52" s="321"/>
    </row>
    <row r="53" spans="1:21" ht="15.75" x14ac:dyDescent="0.25">
      <c r="A53" s="728"/>
      <c r="B53" s="728"/>
      <c r="C53" s="321"/>
      <c r="D53" s="321"/>
      <c r="E53" s="321"/>
      <c r="F53" s="321"/>
      <c r="G53" s="347"/>
      <c r="H53" s="348"/>
      <c r="I53" s="347"/>
      <c r="J53" s="348"/>
      <c r="K53" s="347"/>
      <c r="L53" s="348"/>
      <c r="M53" s="347"/>
      <c r="N53" s="348"/>
      <c r="O53" s="384"/>
      <c r="P53" s="383"/>
      <c r="Q53" s="321"/>
      <c r="R53" s="321"/>
      <c r="S53" s="321"/>
      <c r="T53" s="321"/>
      <c r="U53" s="321"/>
    </row>
    <row r="54" spans="1:21" ht="15.75" x14ac:dyDescent="0.25">
      <c r="A54" s="728"/>
      <c r="B54" s="728"/>
      <c r="C54" s="321"/>
      <c r="D54" s="321"/>
      <c r="E54" s="321"/>
      <c r="F54" s="321"/>
      <c r="G54" s="347"/>
      <c r="H54" s="348"/>
      <c r="I54" s="347"/>
      <c r="J54" s="348"/>
      <c r="K54" s="347"/>
      <c r="L54" s="348"/>
      <c r="M54" s="347"/>
      <c r="N54" s="348"/>
      <c r="O54" s="384"/>
      <c r="P54" s="383"/>
      <c r="Q54" s="321"/>
      <c r="R54" s="321"/>
      <c r="S54" s="321"/>
      <c r="T54" s="321"/>
      <c r="U54" s="321"/>
    </row>
    <row r="55" spans="1:21" ht="15.75" x14ac:dyDescent="0.25">
      <c r="A55" s="728"/>
      <c r="B55" s="728"/>
      <c r="C55" s="321"/>
      <c r="D55" s="321"/>
      <c r="E55" s="321"/>
      <c r="F55" s="321"/>
      <c r="G55" s="347"/>
      <c r="H55" s="348"/>
      <c r="I55" s="347"/>
      <c r="J55" s="348"/>
      <c r="K55" s="347"/>
      <c r="L55" s="348"/>
      <c r="M55" s="347"/>
      <c r="N55" s="348"/>
      <c r="O55" s="384"/>
      <c r="P55" s="383"/>
      <c r="Q55" s="321"/>
      <c r="R55" s="321"/>
      <c r="S55" s="321"/>
      <c r="T55" s="321"/>
      <c r="U55" s="321"/>
    </row>
    <row r="56" spans="1:21" ht="15.75" x14ac:dyDescent="0.25">
      <c r="A56" s="728"/>
      <c r="B56" s="728"/>
      <c r="C56" s="321"/>
      <c r="D56" s="321"/>
      <c r="E56" s="321"/>
      <c r="F56" s="321"/>
      <c r="G56" s="347"/>
      <c r="H56" s="348"/>
      <c r="I56" s="347"/>
      <c r="J56" s="348"/>
      <c r="K56" s="347"/>
      <c r="L56" s="348"/>
      <c r="M56" s="347"/>
      <c r="N56" s="348"/>
      <c r="O56" s="384"/>
      <c r="P56" s="383"/>
      <c r="Q56" s="321"/>
      <c r="R56" s="321"/>
      <c r="S56" s="321"/>
      <c r="T56" s="321"/>
      <c r="U56" s="321"/>
    </row>
    <row r="57" spans="1:21" ht="15.75" x14ac:dyDescent="0.25">
      <c r="A57" s="728"/>
      <c r="B57" s="728"/>
      <c r="C57" s="321"/>
      <c r="D57" s="321"/>
      <c r="E57" s="321"/>
      <c r="F57" s="321"/>
      <c r="G57" s="347"/>
      <c r="H57" s="348"/>
      <c r="I57" s="347"/>
      <c r="J57" s="348"/>
      <c r="K57" s="347"/>
      <c r="L57" s="348"/>
      <c r="M57" s="347"/>
      <c r="N57" s="348"/>
      <c r="O57" s="384"/>
      <c r="P57" s="383"/>
      <c r="Q57" s="321"/>
      <c r="R57" s="321"/>
      <c r="S57" s="321"/>
      <c r="T57" s="321"/>
      <c r="U57" s="321"/>
    </row>
    <row r="58" spans="1:21" ht="15.75" x14ac:dyDescent="0.25">
      <c r="A58" s="728"/>
      <c r="B58" s="728"/>
      <c r="C58" s="321"/>
      <c r="D58" s="321"/>
      <c r="E58" s="321"/>
      <c r="F58" s="321"/>
      <c r="G58" s="347"/>
      <c r="H58" s="348"/>
      <c r="I58" s="347"/>
      <c r="J58" s="348"/>
      <c r="K58" s="347"/>
      <c r="L58" s="348"/>
      <c r="M58" s="347"/>
      <c r="N58" s="348"/>
      <c r="O58" s="384"/>
      <c r="P58" s="383"/>
      <c r="Q58" s="321"/>
      <c r="R58" s="321"/>
      <c r="S58" s="321"/>
      <c r="T58" s="321"/>
      <c r="U58" s="321"/>
    </row>
    <row r="59" spans="1:21" ht="15.75" x14ac:dyDescent="0.25">
      <c r="A59" s="728"/>
      <c r="B59" s="728"/>
      <c r="C59" s="321"/>
      <c r="D59" s="321"/>
      <c r="E59" s="321"/>
      <c r="F59" s="321"/>
      <c r="G59" s="347"/>
      <c r="H59" s="348"/>
      <c r="I59" s="347"/>
      <c r="J59" s="348"/>
      <c r="K59" s="347"/>
      <c r="L59" s="348"/>
      <c r="M59" s="347"/>
      <c r="N59" s="348"/>
      <c r="O59" s="384"/>
      <c r="P59" s="383"/>
      <c r="Q59" s="321"/>
      <c r="R59" s="321"/>
      <c r="S59" s="321"/>
      <c r="T59" s="321"/>
      <c r="U59" s="321"/>
    </row>
    <row r="60" spans="1:21" ht="15.75" x14ac:dyDescent="0.25">
      <c r="A60" s="728"/>
      <c r="B60" s="728"/>
      <c r="C60" s="321"/>
      <c r="D60" s="321"/>
      <c r="E60" s="321"/>
      <c r="F60" s="321"/>
      <c r="G60" s="347"/>
      <c r="H60" s="348"/>
      <c r="I60" s="347"/>
      <c r="J60" s="348"/>
      <c r="K60" s="347"/>
      <c r="L60" s="348"/>
      <c r="M60" s="347"/>
      <c r="N60" s="348"/>
      <c r="O60" s="384"/>
      <c r="P60" s="383"/>
      <c r="Q60" s="321"/>
      <c r="R60" s="321"/>
      <c r="S60" s="321"/>
      <c r="T60" s="321"/>
      <c r="U60" s="321"/>
    </row>
    <row r="61" spans="1:21" ht="15.75" x14ac:dyDescent="0.25">
      <c r="A61" s="728"/>
      <c r="B61" s="728"/>
      <c r="C61" s="321"/>
      <c r="D61" s="321"/>
      <c r="E61" s="321"/>
      <c r="F61" s="321"/>
      <c r="G61" s="347"/>
      <c r="H61" s="348"/>
      <c r="I61" s="347"/>
      <c r="J61" s="348"/>
      <c r="K61" s="347"/>
      <c r="L61" s="348"/>
      <c r="M61" s="347"/>
      <c r="N61" s="348"/>
      <c r="O61" s="384"/>
      <c r="P61" s="383"/>
      <c r="Q61" s="321"/>
      <c r="R61" s="321"/>
      <c r="S61" s="321"/>
      <c r="T61" s="321"/>
      <c r="U61" s="321"/>
    </row>
    <row r="62" spans="1:21" ht="15.75" x14ac:dyDescent="0.25">
      <c r="A62" s="675"/>
      <c r="B62" s="675"/>
      <c r="C62" s="321"/>
      <c r="D62" s="321"/>
      <c r="E62" s="321"/>
      <c r="F62" s="321"/>
      <c r="G62" s="347"/>
      <c r="H62" s="348"/>
      <c r="I62" s="347"/>
      <c r="J62" s="348"/>
      <c r="K62" s="347"/>
      <c r="L62" s="348"/>
      <c r="M62" s="347"/>
      <c r="N62" s="348"/>
      <c r="O62" s="384">
        <f t="shared" si="0"/>
        <v>0</v>
      </c>
      <c r="P62" s="383">
        <f t="shared" si="0"/>
        <v>0</v>
      </c>
      <c r="Q62" s="321"/>
      <c r="R62" s="321"/>
      <c r="S62" s="321"/>
      <c r="T62" s="321"/>
      <c r="U62" s="321"/>
    </row>
    <row r="63" spans="1:21" ht="15.75" x14ac:dyDescent="0.25">
      <c r="A63" s="674" t="s">
        <v>1464</v>
      </c>
      <c r="B63" s="392"/>
      <c r="C63" s="321"/>
      <c r="D63" s="321"/>
      <c r="E63" s="321"/>
      <c r="F63" s="321"/>
      <c r="G63" s="347"/>
      <c r="H63" s="348"/>
      <c r="I63" s="347"/>
      <c r="J63" s="348"/>
      <c r="K63" s="347"/>
      <c r="L63" s="348"/>
      <c r="M63" s="347"/>
      <c r="N63" s="348"/>
      <c r="O63" s="384">
        <f t="shared" ref="O63:P69" si="3">G63+I63+K63+M63</f>
        <v>0</v>
      </c>
      <c r="P63" s="383">
        <f t="shared" si="3"/>
        <v>0</v>
      </c>
      <c r="Q63" s="321"/>
      <c r="R63" s="321"/>
      <c r="S63" s="321"/>
      <c r="T63" s="321"/>
      <c r="U63" s="321"/>
    </row>
    <row r="64" spans="1:21" ht="15.75" x14ac:dyDescent="0.25">
      <c r="A64" s="728"/>
      <c r="B64" s="392"/>
      <c r="C64" s="321"/>
      <c r="D64" s="321"/>
      <c r="E64" s="321"/>
      <c r="F64" s="321"/>
      <c r="G64" s="347"/>
      <c r="H64" s="348"/>
      <c r="I64" s="347"/>
      <c r="J64" s="348"/>
      <c r="K64" s="347"/>
      <c r="L64" s="348"/>
      <c r="M64" s="347"/>
      <c r="N64" s="348"/>
      <c r="O64" s="384"/>
      <c r="P64" s="383"/>
      <c r="Q64" s="321"/>
      <c r="R64" s="321"/>
      <c r="S64" s="321"/>
      <c r="T64" s="321"/>
      <c r="U64" s="321"/>
    </row>
    <row r="65" spans="1:21" ht="15.75" x14ac:dyDescent="0.25">
      <c r="A65" s="728"/>
      <c r="B65" s="392"/>
      <c r="C65" s="321"/>
      <c r="D65" s="321"/>
      <c r="E65" s="321"/>
      <c r="F65" s="321"/>
      <c r="G65" s="347"/>
      <c r="H65" s="348"/>
      <c r="I65" s="347"/>
      <c r="J65" s="348"/>
      <c r="K65" s="347"/>
      <c r="L65" s="348"/>
      <c r="M65" s="347"/>
      <c r="N65" s="348"/>
      <c r="O65" s="384"/>
      <c r="P65" s="383"/>
      <c r="Q65" s="321"/>
      <c r="R65" s="321"/>
      <c r="S65" s="321"/>
      <c r="T65" s="321"/>
      <c r="U65" s="321"/>
    </row>
    <row r="66" spans="1:21" ht="15.75" x14ac:dyDescent="0.25">
      <c r="A66" s="728"/>
      <c r="B66" s="392"/>
      <c r="C66" s="321"/>
      <c r="D66" s="321"/>
      <c r="E66" s="321"/>
      <c r="F66" s="321"/>
      <c r="G66" s="347"/>
      <c r="H66" s="348"/>
      <c r="I66" s="347"/>
      <c r="J66" s="348"/>
      <c r="K66" s="347"/>
      <c r="L66" s="348"/>
      <c r="M66" s="347"/>
      <c r="N66" s="348"/>
      <c r="O66" s="384"/>
      <c r="P66" s="383"/>
      <c r="Q66" s="321"/>
      <c r="R66" s="321"/>
      <c r="S66" s="321"/>
      <c r="T66" s="321"/>
      <c r="U66" s="321"/>
    </row>
    <row r="67" spans="1:21" ht="15.75" x14ac:dyDescent="0.25">
      <c r="A67" s="728"/>
      <c r="B67" s="392"/>
      <c r="C67" s="321"/>
      <c r="D67" s="321"/>
      <c r="E67" s="321"/>
      <c r="F67" s="321"/>
      <c r="G67" s="347"/>
      <c r="H67" s="348"/>
      <c r="I67" s="347"/>
      <c r="J67" s="348"/>
      <c r="K67" s="347"/>
      <c r="L67" s="348"/>
      <c r="M67" s="347"/>
      <c r="N67" s="348"/>
      <c r="O67" s="384"/>
      <c r="P67" s="383"/>
      <c r="Q67" s="321"/>
      <c r="R67" s="321"/>
      <c r="S67" s="321"/>
      <c r="T67" s="321"/>
      <c r="U67" s="321"/>
    </row>
    <row r="68" spans="1:21" ht="15.75" x14ac:dyDescent="0.25">
      <c r="A68" s="728"/>
      <c r="B68" s="392"/>
      <c r="C68" s="321"/>
      <c r="D68" s="321"/>
      <c r="E68" s="321"/>
      <c r="F68" s="321"/>
      <c r="G68" s="347"/>
      <c r="H68" s="348"/>
      <c r="I68" s="347"/>
      <c r="J68" s="348"/>
      <c r="K68" s="347"/>
      <c r="L68" s="348"/>
      <c r="M68" s="347"/>
      <c r="N68" s="348"/>
      <c r="O68" s="384">
        <f t="shared" si="3"/>
        <v>0</v>
      </c>
      <c r="P68" s="383">
        <f t="shared" si="3"/>
        <v>0</v>
      </c>
      <c r="Q68" s="321"/>
      <c r="R68" s="321"/>
      <c r="S68" s="321"/>
      <c r="T68" s="321"/>
      <c r="U68" s="321"/>
    </row>
    <row r="69" spans="1:21" ht="15.75" x14ac:dyDescent="0.25">
      <c r="A69" s="675"/>
      <c r="B69" s="392"/>
      <c r="C69" s="321"/>
      <c r="D69" s="321"/>
      <c r="E69" s="321"/>
      <c r="F69" s="321"/>
      <c r="G69" s="321"/>
      <c r="H69" s="348"/>
      <c r="I69" s="321"/>
      <c r="J69" s="348"/>
      <c r="K69" s="321"/>
      <c r="L69" s="348"/>
      <c r="M69" s="321"/>
      <c r="N69" s="348"/>
      <c r="O69" s="384">
        <f t="shared" si="3"/>
        <v>0</v>
      </c>
      <c r="P69" s="383">
        <f t="shared" si="3"/>
        <v>0</v>
      </c>
      <c r="Q69" s="321"/>
      <c r="R69" s="71"/>
      <c r="S69" s="321"/>
      <c r="T69" s="321"/>
      <c r="U69" s="321"/>
    </row>
    <row r="70" spans="1:21" ht="15.75" x14ac:dyDescent="0.25">
      <c r="A70" s="291"/>
      <c r="B70" s="292"/>
      <c r="C70" s="292"/>
      <c r="D70" s="291" t="s">
        <v>1449</v>
      </c>
      <c r="E70" s="292"/>
      <c r="F70" s="293"/>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52"/>
  <sheetViews>
    <sheetView tabSelected="1" zoomScale="61" zoomScaleNormal="61" workbookViewId="0">
      <pane ySplit="9" topLeftCell="A37" activePane="bottomLeft" state="frozen"/>
      <selection activeCell="K7" sqref="K7"/>
      <selection pane="bottomLeft" activeCell="I20" sqref="I20"/>
    </sheetView>
  </sheetViews>
  <sheetFormatPr baseColWidth="10" defaultColWidth="11.42578125" defaultRowHeight="15" x14ac:dyDescent="0.25"/>
  <cols>
    <col min="1" max="1" width="35.7109375" style="432" customWidth="1"/>
    <col min="2" max="2" width="35.85546875" style="432" customWidth="1"/>
    <col min="3" max="6" width="27.42578125" style="432" customWidth="1"/>
    <col min="7" max="7" width="15.28515625" style="432" customWidth="1"/>
    <col min="8" max="8" width="11.42578125" style="234" customWidth="1"/>
    <col min="9" max="9" width="15.28515625" style="432" customWidth="1"/>
    <col min="10" max="10" width="14.42578125" style="234" customWidth="1"/>
    <col min="11" max="11" width="11.42578125" style="432" customWidth="1"/>
    <col min="12" max="12" width="11.42578125" style="234" customWidth="1"/>
    <col min="13" max="13" width="11.42578125" style="432" customWidth="1"/>
    <col min="14" max="14" width="11.42578125" style="234" customWidth="1"/>
    <col min="15" max="15" width="15.28515625" style="432" customWidth="1"/>
    <col min="16" max="16" width="18.28515625" style="234" customWidth="1"/>
    <col min="17" max="20" width="14.140625" style="432" customWidth="1"/>
    <col min="21" max="21" width="17" style="432" customWidth="1"/>
    <col min="22" max="16384" width="11.42578125" style="432"/>
  </cols>
  <sheetData>
    <row r="1" spans="1:42" ht="21" x14ac:dyDescent="0.25">
      <c r="A1" s="387"/>
      <c r="B1" s="387"/>
      <c r="C1" s="387"/>
      <c r="D1" s="387"/>
      <c r="E1" s="745" t="s">
        <v>1482</v>
      </c>
      <c r="F1" s="745"/>
      <c r="G1" s="745"/>
      <c r="H1" s="745"/>
      <c r="I1" s="745"/>
      <c r="J1" s="745"/>
      <c r="K1" s="745"/>
      <c r="L1" s="745"/>
      <c r="M1" s="388"/>
      <c r="N1" s="388"/>
      <c r="O1" s="388"/>
      <c r="P1" s="388"/>
      <c r="Q1" s="388"/>
      <c r="R1" s="388"/>
      <c r="S1" s="388"/>
      <c r="T1" s="388"/>
      <c r="U1" s="388"/>
      <c r="V1" s="388"/>
      <c r="W1" s="388"/>
      <c r="X1" s="388"/>
      <c r="Y1" s="388"/>
      <c r="Z1" s="388"/>
      <c r="AA1" s="388"/>
      <c r="AB1" s="387"/>
      <c r="AC1" s="387"/>
      <c r="AD1" s="387"/>
      <c r="AE1" s="387"/>
      <c r="AF1" s="387"/>
      <c r="AG1" s="387"/>
      <c r="AH1" s="387"/>
      <c r="AI1" s="387"/>
      <c r="AJ1" s="387"/>
      <c r="AK1" s="387"/>
      <c r="AL1" s="387"/>
      <c r="AM1" s="387"/>
      <c r="AN1" s="387"/>
      <c r="AO1" s="387"/>
      <c r="AP1" s="387"/>
    </row>
    <row r="2" spans="1:42" ht="18.75" x14ac:dyDescent="0.25">
      <c r="A2" s="386" t="s">
        <v>1355</v>
      </c>
      <c r="B2" s="387"/>
      <c r="C2" s="387"/>
      <c r="D2" s="387"/>
      <c r="E2" s="387"/>
      <c r="F2" s="387"/>
      <c r="G2" s="388"/>
      <c r="H2" s="389"/>
      <c r="I2" s="388"/>
      <c r="J2" s="388"/>
      <c r="K2" s="388"/>
      <c r="L2" s="388"/>
      <c r="M2" s="388"/>
      <c r="N2" s="388"/>
      <c r="O2" s="388"/>
      <c r="P2" s="388"/>
      <c r="Q2" s="388"/>
      <c r="R2" s="388"/>
      <c r="S2" s="388"/>
      <c r="T2" s="388"/>
      <c r="U2" s="388"/>
      <c r="V2" s="388"/>
      <c r="W2" s="388"/>
      <c r="X2" s="388"/>
      <c r="Y2" s="388"/>
      <c r="Z2" s="388"/>
      <c r="AA2" s="388"/>
      <c r="AB2" s="387"/>
      <c r="AC2" s="387"/>
      <c r="AD2" s="387"/>
      <c r="AE2" s="387"/>
      <c r="AF2" s="387"/>
      <c r="AG2" s="387"/>
      <c r="AH2" s="387"/>
      <c r="AI2" s="387"/>
      <c r="AJ2" s="387"/>
      <c r="AK2" s="387"/>
      <c r="AL2" s="387"/>
      <c r="AM2" s="387"/>
      <c r="AN2" s="387"/>
      <c r="AO2" s="387"/>
      <c r="AP2" s="387"/>
    </row>
    <row r="3" spans="1:42" ht="18.75" x14ac:dyDescent="0.25">
      <c r="A3" s="386" t="s">
        <v>1478</v>
      </c>
      <c r="B3" s="387"/>
      <c r="C3" s="387"/>
      <c r="D3" s="387"/>
      <c r="E3" s="387"/>
      <c r="F3" s="387"/>
      <c r="G3" s="388"/>
      <c r="H3" s="389"/>
      <c r="I3" s="388"/>
      <c r="J3" s="388"/>
      <c r="K3" s="388"/>
      <c r="L3" s="388"/>
      <c r="M3" s="388"/>
      <c r="N3" s="388"/>
      <c r="O3" s="388"/>
      <c r="P3" s="388"/>
      <c r="Q3" s="388"/>
      <c r="R3" s="388"/>
      <c r="S3" s="388"/>
      <c r="T3" s="388"/>
      <c r="U3" s="388"/>
      <c r="V3" s="388"/>
      <c r="W3" s="388"/>
      <c r="X3" s="388"/>
      <c r="Y3" s="388"/>
      <c r="Z3" s="388"/>
      <c r="AA3" s="388"/>
      <c r="AB3" s="387"/>
      <c r="AC3" s="387"/>
      <c r="AD3" s="387"/>
      <c r="AE3" s="387"/>
      <c r="AF3" s="387"/>
      <c r="AG3" s="387"/>
      <c r="AH3" s="387"/>
      <c r="AI3" s="387"/>
      <c r="AJ3" s="387"/>
      <c r="AK3" s="387"/>
      <c r="AL3" s="387"/>
      <c r="AM3" s="387"/>
      <c r="AN3" s="387"/>
      <c r="AO3" s="387"/>
      <c r="AP3" s="387"/>
    </row>
    <row r="4" spans="1:42" s="387" customFormat="1" ht="18.75" x14ac:dyDescent="0.25">
      <c r="A4" s="386" t="s">
        <v>1479</v>
      </c>
      <c r="G4" s="388"/>
      <c r="H4" s="389"/>
      <c r="I4" s="388"/>
      <c r="J4" s="388"/>
      <c r="K4" s="388"/>
      <c r="L4" s="388"/>
      <c r="M4" s="388"/>
      <c r="N4" s="388"/>
      <c r="O4" s="388"/>
      <c r="P4" s="388"/>
      <c r="Q4" s="388"/>
      <c r="R4" s="388"/>
      <c r="S4" s="388"/>
      <c r="T4" s="388"/>
      <c r="U4" s="388"/>
      <c r="V4" s="388"/>
      <c r="W4" s="388"/>
      <c r="X4" s="388"/>
      <c r="Y4" s="388"/>
      <c r="Z4" s="388"/>
      <c r="AA4" s="388"/>
    </row>
    <row r="5" spans="1:42" s="387" customFormat="1" ht="18.75" x14ac:dyDescent="0.25">
      <c r="A5" s="386" t="s">
        <v>1480</v>
      </c>
      <c r="G5" s="388"/>
      <c r="H5" s="389"/>
      <c r="I5" s="388"/>
      <c r="J5" s="388"/>
      <c r="K5" s="388"/>
      <c r="L5" s="388"/>
      <c r="M5" s="388"/>
      <c r="N5" s="388"/>
      <c r="O5" s="388"/>
      <c r="P5" s="388"/>
      <c r="Q5" s="388"/>
      <c r="R5" s="388"/>
      <c r="S5" s="388"/>
      <c r="T5" s="388"/>
      <c r="U5" s="388"/>
      <c r="V5" s="388"/>
      <c r="W5" s="388"/>
      <c r="X5" s="388"/>
      <c r="Y5" s="388"/>
      <c r="Z5" s="388"/>
      <c r="AA5" s="388"/>
    </row>
    <row r="6" spans="1:42" s="387" customFormat="1" x14ac:dyDescent="0.25">
      <c r="A6" s="391" t="s">
        <v>1481</v>
      </c>
      <c r="B6" s="391"/>
      <c r="C6" s="391"/>
      <c r="D6" s="391"/>
      <c r="E6" s="391"/>
      <c r="F6" s="391"/>
      <c r="G6" s="391"/>
      <c r="H6" s="391"/>
      <c r="I6" s="391"/>
      <c r="J6" s="391"/>
      <c r="K6" s="391"/>
      <c r="L6" s="391"/>
      <c r="M6" s="391"/>
      <c r="N6" s="391"/>
      <c r="O6" s="391"/>
      <c r="P6" s="391"/>
      <c r="Q6" s="391"/>
      <c r="R6" s="391"/>
      <c r="S6" s="391"/>
      <c r="T6" s="391"/>
      <c r="U6" s="391"/>
    </row>
    <row r="7" spans="1:42" ht="15" customHeight="1" x14ac:dyDescent="0.25">
      <c r="A7" s="676" t="s">
        <v>97</v>
      </c>
      <c r="B7" s="678" t="s">
        <v>111</v>
      </c>
      <c r="C7" s="683" t="s">
        <v>86</v>
      </c>
      <c r="D7" s="683" t="s">
        <v>87</v>
      </c>
      <c r="E7" s="683" t="s">
        <v>392</v>
      </c>
      <c r="F7" s="683" t="s">
        <v>88</v>
      </c>
      <c r="G7" s="686" t="s">
        <v>100</v>
      </c>
      <c r="H7" s="688"/>
      <c r="I7" s="688"/>
      <c r="J7" s="688"/>
      <c r="K7" s="688"/>
      <c r="L7" s="688"/>
      <c r="M7" s="688"/>
      <c r="N7" s="687"/>
      <c r="O7" s="692" t="s">
        <v>101</v>
      </c>
      <c r="P7" s="693"/>
      <c r="Q7" s="678" t="s">
        <v>102</v>
      </c>
      <c r="R7" s="678" t="s">
        <v>103</v>
      </c>
      <c r="S7" s="678" t="s">
        <v>110</v>
      </c>
      <c r="T7" s="678" t="s">
        <v>109</v>
      </c>
      <c r="U7" s="689" t="s">
        <v>89</v>
      </c>
    </row>
    <row r="8" spans="1:42" ht="15" customHeight="1" x14ac:dyDescent="0.25">
      <c r="A8" s="676"/>
      <c r="B8" s="676"/>
      <c r="C8" s="684"/>
      <c r="D8" s="684"/>
      <c r="E8" s="684"/>
      <c r="F8" s="684"/>
      <c r="G8" s="686" t="s">
        <v>104</v>
      </c>
      <c r="H8" s="687"/>
      <c r="I8" s="686" t="s">
        <v>105</v>
      </c>
      <c r="J8" s="687"/>
      <c r="K8" s="686" t="s">
        <v>106</v>
      </c>
      <c r="L8" s="687"/>
      <c r="M8" s="686" t="s">
        <v>107</v>
      </c>
      <c r="N8" s="687"/>
      <c r="O8" s="694"/>
      <c r="P8" s="695"/>
      <c r="Q8" s="676"/>
      <c r="R8" s="676"/>
      <c r="S8" s="676"/>
      <c r="T8" s="676"/>
      <c r="U8" s="690"/>
    </row>
    <row r="9" spans="1:42" ht="25.5" x14ac:dyDescent="0.25">
      <c r="A9" s="677"/>
      <c r="B9" s="677"/>
      <c r="C9" s="685"/>
      <c r="D9" s="685"/>
      <c r="E9" s="685"/>
      <c r="F9" s="685"/>
      <c r="G9" s="408" t="s">
        <v>108</v>
      </c>
      <c r="H9" s="408" t="s">
        <v>12</v>
      </c>
      <c r="I9" s="408" t="s">
        <v>108</v>
      </c>
      <c r="J9" s="408" t="s">
        <v>12</v>
      </c>
      <c r="K9" s="408" t="s">
        <v>108</v>
      </c>
      <c r="L9" s="408" t="s">
        <v>12</v>
      </c>
      <c r="M9" s="408" t="s">
        <v>108</v>
      </c>
      <c r="N9" s="408" t="s">
        <v>12</v>
      </c>
      <c r="O9" s="408" t="s">
        <v>108</v>
      </c>
      <c r="P9" s="408" t="s">
        <v>12</v>
      </c>
      <c r="Q9" s="677"/>
      <c r="R9" s="677"/>
      <c r="S9" s="677"/>
      <c r="T9" s="677"/>
      <c r="U9" s="691"/>
    </row>
    <row r="10" spans="1:42" ht="15.75" x14ac:dyDescent="0.25">
      <c r="A10" s="461"/>
      <c r="B10" s="462"/>
      <c r="C10" s="411"/>
      <c r="D10" s="411"/>
      <c r="E10" s="412"/>
      <c r="F10" s="411"/>
      <c r="G10" s="413"/>
      <c r="H10" s="413"/>
      <c r="I10" s="413"/>
      <c r="J10" s="413"/>
      <c r="K10" s="413"/>
      <c r="L10" s="413"/>
      <c r="M10" s="413"/>
      <c r="N10" s="413"/>
      <c r="O10" s="413"/>
      <c r="P10" s="413"/>
      <c r="Q10" s="414"/>
      <c r="R10" s="414"/>
      <c r="S10" s="414"/>
      <c r="T10" s="414"/>
      <c r="U10" s="415"/>
    </row>
    <row r="11" spans="1:42" s="460" customFormat="1" ht="200.45" customHeight="1" x14ac:dyDescent="0.25">
      <c r="A11" s="682" t="s">
        <v>1478</v>
      </c>
      <c r="B11" s="746" t="s">
        <v>2305</v>
      </c>
      <c r="C11" s="512" t="s">
        <v>2297</v>
      </c>
      <c r="D11" s="512" t="s">
        <v>2298</v>
      </c>
      <c r="E11" s="513" t="s">
        <v>2700</v>
      </c>
      <c r="F11" s="512" t="s">
        <v>1748</v>
      </c>
      <c r="G11" s="569">
        <v>0.25</v>
      </c>
      <c r="H11" s="541"/>
      <c r="I11" s="569">
        <v>0.25</v>
      </c>
      <c r="J11" s="541"/>
      <c r="K11" s="569">
        <v>0.25</v>
      </c>
      <c r="L11" s="541"/>
      <c r="M11" s="569">
        <v>0.25</v>
      </c>
      <c r="N11" s="541"/>
      <c r="O11" s="570">
        <v>1</v>
      </c>
      <c r="P11" s="514"/>
      <c r="Q11" s="515" t="s">
        <v>2381</v>
      </c>
      <c r="R11" s="515" t="s">
        <v>1937</v>
      </c>
      <c r="S11" s="515" t="s">
        <v>2296</v>
      </c>
      <c r="T11" s="515" t="s">
        <v>1881</v>
      </c>
      <c r="U11" s="516" t="s">
        <v>1895</v>
      </c>
    </row>
    <row r="12" spans="1:42" s="460" customFormat="1" ht="234.75" customHeight="1" x14ac:dyDescent="0.25">
      <c r="A12" s="682"/>
      <c r="B12" s="747"/>
      <c r="C12" s="479" t="s">
        <v>1492</v>
      </c>
      <c r="D12" s="479" t="s">
        <v>1499</v>
      </c>
      <c r="E12" s="205" t="s">
        <v>2701</v>
      </c>
      <c r="F12" s="205" t="s">
        <v>1753</v>
      </c>
      <c r="G12" s="457"/>
      <c r="H12" s="457"/>
      <c r="I12" s="457"/>
      <c r="J12" s="457"/>
      <c r="K12" s="457"/>
      <c r="L12" s="457"/>
      <c r="M12" s="571">
        <v>1</v>
      </c>
      <c r="N12" s="413"/>
      <c r="O12" s="572">
        <v>1</v>
      </c>
      <c r="P12" s="457"/>
      <c r="Q12" s="515" t="s">
        <v>2380</v>
      </c>
      <c r="R12" s="71" t="s">
        <v>1503</v>
      </c>
      <c r="S12" s="71" t="s">
        <v>1500</v>
      </c>
      <c r="T12" s="465" t="s">
        <v>1502</v>
      </c>
      <c r="U12" s="71" t="s">
        <v>1501</v>
      </c>
    </row>
    <row r="13" spans="1:42" s="460" customFormat="1" ht="15.75" hidden="1" x14ac:dyDescent="0.25">
      <c r="A13" s="682"/>
      <c r="B13" s="748"/>
      <c r="C13" s="455"/>
      <c r="D13" s="455"/>
      <c r="E13" s="456"/>
      <c r="F13" s="455"/>
      <c r="G13" s="457"/>
      <c r="H13" s="457"/>
      <c r="I13" s="457"/>
      <c r="J13" s="457"/>
      <c r="K13" s="457"/>
      <c r="L13" s="457"/>
      <c r="M13" s="457"/>
      <c r="N13" s="457"/>
      <c r="O13" s="457"/>
      <c r="P13" s="457"/>
      <c r="Q13" s="458"/>
      <c r="R13" s="458"/>
      <c r="S13" s="458"/>
      <c r="T13" s="458"/>
      <c r="U13" s="459"/>
    </row>
    <row r="14" spans="1:42" ht="160.5" customHeight="1" x14ac:dyDescent="0.25">
      <c r="A14" s="682"/>
      <c r="B14" s="674" t="s">
        <v>2306</v>
      </c>
      <c r="C14" s="451" t="s">
        <v>2299</v>
      </c>
      <c r="D14" s="352" t="s">
        <v>2300</v>
      </c>
      <c r="E14" s="451" t="s">
        <v>2702</v>
      </c>
      <c r="F14" s="352" t="s">
        <v>1749</v>
      </c>
      <c r="G14" s="573">
        <v>0.25</v>
      </c>
      <c r="H14" s="540"/>
      <c r="I14" s="573">
        <v>0.25</v>
      </c>
      <c r="J14" s="540"/>
      <c r="K14" s="573">
        <v>0.25</v>
      </c>
      <c r="L14" s="540"/>
      <c r="M14" s="573">
        <v>0.25</v>
      </c>
      <c r="N14" s="540"/>
      <c r="O14" s="350">
        <f t="shared" ref="O14:P16" si="0">G14+I14+K14+M14</f>
        <v>1</v>
      </c>
      <c r="P14" s="383">
        <f t="shared" si="0"/>
        <v>0</v>
      </c>
      <c r="Q14" s="352" t="s">
        <v>2379</v>
      </c>
      <c r="R14" s="352" t="s">
        <v>1940</v>
      </c>
      <c r="S14" s="352" t="s">
        <v>1941</v>
      </c>
      <c r="T14" s="352" t="s">
        <v>1539</v>
      </c>
      <c r="U14" s="352" t="s">
        <v>1939</v>
      </c>
    </row>
    <row r="15" spans="1:42" ht="141.75" x14ac:dyDescent="0.25">
      <c r="A15" s="682"/>
      <c r="B15" s="728"/>
      <c r="C15" s="451" t="s">
        <v>2304</v>
      </c>
      <c r="D15" s="451" t="s">
        <v>2301</v>
      </c>
      <c r="E15" s="451" t="s">
        <v>2703</v>
      </c>
      <c r="F15" s="352" t="s">
        <v>1750</v>
      </c>
      <c r="G15" s="573">
        <v>0.25</v>
      </c>
      <c r="H15" s="540"/>
      <c r="I15" s="573">
        <v>0.25</v>
      </c>
      <c r="J15" s="540"/>
      <c r="K15" s="573">
        <v>0.25</v>
      </c>
      <c r="L15" s="540"/>
      <c r="M15" s="573">
        <v>0.25</v>
      </c>
      <c r="N15" s="540"/>
      <c r="O15" s="384">
        <f t="shared" si="0"/>
        <v>1</v>
      </c>
      <c r="P15" s="383">
        <f t="shared" si="0"/>
        <v>0</v>
      </c>
      <c r="Q15" s="352" t="s">
        <v>2378</v>
      </c>
      <c r="R15" s="352" t="s">
        <v>1940</v>
      </c>
      <c r="S15" s="352" t="s">
        <v>1942</v>
      </c>
      <c r="T15" s="352" t="s">
        <v>1539</v>
      </c>
      <c r="U15" s="352" t="s">
        <v>1939</v>
      </c>
    </row>
    <row r="16" spans="1:42" ht="15.75" x14ac:dyDescent="0.25">
      <c r="A16" s="682"/>
      <c r="B16" s="674" t="s">
        <v>2307</v>
      </c>
      <c r="C16" s="451"/>
      <c r="D16" s="451"/>
      <c r="E16" s="451"/>
      <c r="F16" s="352"/>
      <c r="G16" s="452"/>
      <c r="H16" s="453"/>
      <c r="I16" s="452"/>
      <c r="J16" s="453"/>
      <c r="K16" s="452"/>
      <c r="L16" s="453"/>
      <c r="M16" s="452"/>
      <c r="N16" s="453"/>
      <c r="O16" s="384">
        <f t="shared" si="0"/>
        <v>0</v>
      </c>
      <c r="P16" s="383">
        <f t="shared" si="0"/>
        <v>0</v>
      </c>
      <c r="Q16" s="352"/>
      <c r="R16" s="352"/>
      <c r="S16" s="352"/>
      <c r="T16" s="352"/>
      <c r="U16" s="352"/>
    </row>
    <row r="17" spans="1:22" ht="15.75" x14ac:dyDescent="0.25">
      <c r="A17" s="682"/>
      <c r="B17" s="728"/>
      <c r="C17" s="451"/>
      <c r="D17" s="451"/>
      <c r="E17" s="451"/>
      <c r="F17" s="352"/>
      <c r="G17" s="452"/>
      <c r="H17" s="453"/>
      <c r="I17" s="452"/>
      <c r="J17" s="453"/>
      <c r="K17" s="452"/>
      <c r="L17" s="453"/>
      <c r="M17" s="452"/>
      <c r="N17" s="453"/>
      <c r="O17" s="384">
        <f t="shared" ref="O17:O50" si="1">G17+I17+K17+M17</f>
        <v>0</v>
      </c>
      <c r="P17" s="383">
        <f t="shared" ref="P17:P50" si="2">H17+J17+L17+N17</f>
        <v>0</v>
      </c>
      <c r="Q17" s="352"/>
      <c r="R17" s="352"/>
      <c r="S17" s="352"/>
      <c r="T17" s="352"/>
      <c r="U17" s="352"/>
    </row>
    <row r="18" spans="1:22" ht="15.75" x14ac:dyDescent="0.25">
      <c r="A18" s="682"/>
      <c r="B18" s="728"/>
      <c r="C18" s="451"/>
      <c r="D18" s="451"/>
      <c r="E18" s="451"/>
      <c r="F18" s="352"/>
      <c r="G18" s="452"/>
      <c r="H18" s="453"/>
      <c r="I18" s="452"/>
      <c r="J18" s="453"/>
      <c r="K18" s="452"/>
      <c r="L18" s="453"/>
      <c r="M18" s="452"/>
      <c r="N18" s="453"/>
      <c r="O18" s="384">
        <f t="shared" si="1"/>
        <v>0</v>
      </c>
      <c r="P18" s="383">
        <f t="shared" si="2"/>
        <v>0</v>
      </c>
      <c r="Q18" s="352"/>
      <c r="R18" s="352"/>
      <c r="S18" s="352"/>
      <c r="T18" s="352"/>
      <c r="U18" s="352"/>
    </row>
    <row r="19" spans="1:22" ht="58.9" customHeight="1" x14ac:dyDescent="0.25">
      <c r="A19" s="682"/>
      <c r="B19" s="675"/>
      <c r="C19" s="451"/>
      <c r="D19" s="451"/>
      <c r="E19" s="451"/>
      <c r="F19" s="352"/>
      <c r="G19" s="452"/>
      <c r="H19" s="453"/>
      <c r="I19" s="452"/>
      <c r="J19" s="453"/>
      <c r="K19" s="452"/>
      <c r="L19" s="453"/>
      <c r="M19" s="452"/>
      <c r="N19" s="453"/>
      <c r="O19" s="384">
        <f t="shared" si="1"/>
        <v>0</v>
      </c>
      <c r="P19" s="383">
        <f t="shared" si="2"/>
        <v>0</v>
      </c>
      <c r="Q19" s="352"/>
      <c r="R19" s="352"/>
      <c r="S19" s="352"/>
      <c r="T19" s="352"/>
      <c r="U19" s="352"/>
    </row>
    <row r="20" spans="1:22" ht="126" x14ac:dyDescent="0.25">
      <c r="A20" s="682"/>
      <c r="B20" s="471" t="s">
        <v>2308</v>
      </c>
      <c r="C20" s="508" t="s">
        <v>2302</v>
      </c>
      <c r="D20" s="508" t="s">
        <v>1573</v>
      </c>
      <c r="E20" s="508" t="s">
        <v>2704</v>
      </c>
      <c r="F20" s="508" t="s">
        <v>1584</v>
      </c>
      <c r="G20" s="452"/>
      <c r="H20" s="453"/>
      <c r="I20" s="452"/>
      <c r="J20" s="453"/>
      <c r="K20" s="452"/>
      <c r="L20" s="453"/>
      <c r="M20" s="573">
        <v>1</v>
      </c>
      <c r="N20" s="540"/>
      <c r="O20" s="384">
        <f t="shared" si="1"/>
        <v>1</v>
      </c>
      <c r="P20" s="383">
        <f t="shared" si="2"/>
        <v>0</v>
      </c>
      <c r="Q20" s="352" t="s">
        <v>2377</v>
      </c>
      <c r="R20" s="250" t="s">
        <v>1585</v>
      </c>
      <c r="S20" s="250" t="s">
        <v>1586</v>
      </c>
      <c r="T20" s="250" t="s">
        <v>1587</v>
      </c>
      <c r="U20" s="303" t="s">
        <v>1588</v>
      </c>
      <c r="V20" s="518" t="s">
        <v>2303</v>
      </c>
    </row>
    <row r="21" spans="1:22" ht="62.25" customHeight="1" x14ac:dyDescent="0.25">
      <c r="A21" s="682"/>
      <c r="B21" s="472" t="s">
        <v>2309</v>
      </c>
      <c r="C21" s="479"/>
      <c r="D21" s="479"/>
      <c r="E21" s="205"/>
      <c r="F21" s="205"/>
      <c r="G21" s="519"/>
      <c r="H21" s="520"/>
      <c r="I21" s="519"/>
      <c r="J21" s="520"/>
      <c r="K21" s="519"/>
      <c r="L21" s="520"/>
      <c r="M21" s="519"/>
      <c r="N21" s="520"/>
      <c r="O21" s="484"/>
      <c r="P21" s="373"/>
      <c r="Q21" s="521"/>
      <c r="R21" s="205"/>
      <c r="S21" s="205"/>
      <c r="T21" s="205"/>
      <c r="U21" s="205"/>
      <c r="V21" s="517"/>
    </row>
    <row r="22" spans="1:22" ht="15.75" x14ac:dyDescent="0.25">
      <c r="A22" s="682"/>
      <c r="B22" s="742" t="s">
        <v>2310</v>
      </c>
      <c r="C22" s="479"/>
      <c r="D22" s="479"/>
      <c r="E22" s="205"/>
      <c r="F22" s="205"/>
      <c r="G22" s="519"/>
      <c r="H22" s="520"/>
      <c r="I22" s="519"/>
      <c r="J22" s="520"/>
      <c r="K22" s="519"/>
      <c r="L22" s="520"/>
      <c r="M22" s="519"/>
      <c r="N22" s="520"/>
      <c r="O22" s="484"/>
      <c r="P22" s="373"/>
      <c r="Q22" s="521"/>
      <c r="R22" s="205"/>
      <c r="S22" s="205"/>
      <c r="T22" s="205"/>
      <c r="U22" s="205"/>
    </row>
    <row r="23" spans="1:22" ht="15.75" x14ac:dyDescent="0.25">
      <c r="A23" s="682"/>
      <c r="B23" s="742"/>
      <c r="C23" s="499"/>
      <c r="D23" s="499"/>
      <c r="E23" s="205"/>
      <c r="F23" s="507"/>
      <c r="G23" s="452"/>
      <c r="H23" s="453"/>
      <c r="I23" s="452"/>
      <c r="J23" s="453"/>
      <c r="K23" s="452"/>
      <c r="L23" s="453"/>
      <c r="M23" s="452"/>
      <c r="N23" s="453"/>
      <c r="O23" s="384"/>
      <c r="P23" s="383"/>
      <c r="Q23" s="352"/>
      <c r="R23" s="71"/>
      <c r="S23" s="71"/>
      <c r="T23" s="71"/>
      <c r="U23" s="71"/>
    </row>
    <row r="24" spans="1:22" ht="15.75" x14ac:dyDescent="0.25">
      <c r="A24" s="674" t="s">
        <v>2311</v>
      </c>
      <c r="B24" s="742" t="s">
        <v>2313</v>
      </c>
      <c r="C24" s="451"/>
      <c r="D24" s="451"/>
      <c r="E24" s="451"/>
      <c r="F24" s="352"/>
      <c r="G24" s="452"/>
      <c r="H24" s="453"/>
      <c r="I24" s="452"/>
      <c r="J24" s="453"/>
      <c r="K24" s="452"/>
      <c r="L24" s="453"/>
      <c r="M24" s="452"/>
      <c r="N24" s="453"/>
      <c r="O24" s="384">
        <f t="shared" si="1"/>
        <v>0</v>
      </c>
      <c r="P24" s="383">
        <f t="shared" si="2"/>
        <v>0</v>
      </c>
      <c r="Q24" s="352"/>
      <c r="R24" s="352"/>
      <c r="S24" s="352"/>
      <c r="T24" s="352"/>
      <c r="U24" s="352"/>
    </row>
    <row r="25" spans="1:22" ht="15.75" x14ac:dyDescent="0.25">
      <c r="A25" s="728"/>
      <c r="B25" s="742"/>
      <c r="C25" s="451"/>
      <c r="D25" s="451"/>
      <c r="E25" s="451"/>
      <c r="F25" s="352"/>
      <c r="G25" s="452"/>
      <c r="H25" s="453"/>
      <c r="I25" s="452"/>
      <c r="J25" s="453"/>
      <c r="K25" s="452"/>
      <c r="L25" s="453"/>
      <c r="M25" s="452"/>
      <c r="N25" s="453"/>
      <c r="O25" s="384">
        <f t="shared" si="1"/>
        <v>0</v>
      </c>
      <c r="P25" s="383">
        <f t="shared" si="2"/>
        <v>0</v>
      </c>
      <c r="Q25" s="352"/>
      <c r="R25" s="352"/>
      <c r="S25" s="352"/>
      <c r="T25" s="352"/>
      <c r="U25" s="352"/>
    </row>
    <row r="26" spans="1:22" ht="15.75" x14ac:dyDescent="0.25">
      <c r="A26" s="728"/>
      <c r="B26" s="742"/>
      <c r="C26" s="451"/>
      <c r="D26" s="451"/>
      <c r="E26" s="451"/>
      <c r="F26" s="352"/>
      <c r="G26" s="452"/>
      <c r="H26" s="453"/>
      <c r="I26" s="452"/>
      <c r="J26" s="453"/>
      <c r="K26" s="452"/>
      <c r="L26" s="453"/>
      <c r="M26" s="452"/>
      <c r="N26" s="453"/>
      <c r="O26" s="384">
        <f t="shared" si="1"/>
        <v>0</v>
      </c>
      <c r="P26" s="383">
        <f t="shared" si="2"/>
        <v>0</v>
      </c>
      <c r="Q26" s="352"/>
      <c r="R26" s="352"/>
      <c r="S26" s="352"/>
      <c r="T26" s="352"/>
      <c r="U26" s="352"/>
    </row>
    <row r="27" spans="1:22" ht="15.75" x14ac:dyDescent="0.25">
      <c r="A27" s="728"/>
      <c r="B27" s="742"/>
      <c r="C27" s="451"/>
      <c r="D27" s="451"/>
      <c r="E27" s="451"/>
      <c r="F27" s="352"/>
      <c r="G27" s="452"/>
      <c r="H27" s="453"/>
      <c r="I27" s="452"/>
      <c r="J27" s="453"/>
      <c r="K27" s="452"/>
      <c r="L27" s="453"/>
      <c r="M27" s="452"/>
      <c r="N27" s="453"/>
      <c r="O27" s="384">
        <f t="shared" si="1"/>
        <v>0</v>
      </c>
      <c r="P27" s="383">
        <f t="shared" si="2"/>
        <v>0</v>
      </c>
      <c r="Q27" s="352"/>
      <c r="R27" s="352"/>
      <c r="S27" s="352"/>
      <c r="T27" s="352"/>
      <c r="U27" s="352"/>
    </row>
    <row r="28" spans="1:22" ht="15.75" x14ac:dyDescent="0.25">
      <c r="A28" s="728"/>
      <c r="B28" s="742" t="s">
        <v>2314</v>
      </c>
      <c r="C28" s="451"/>
      <c r="D28" s="451"/>
      <c r="E28" s="451"/>
      <c r="F28" s="352"/>
      <c r="G28" s="452"/>
      <c r="H28" s="453"/>
      <c r="I28" s="452"/>
      <c r="J28" s="453"/>
      <c r="K28" s="452"/>
      <c r="L28" s="453"/>
      <c r="M28" s="452"/>
      <c r="N28" s="453"/>
      <c r="O28" s="384">
        <f t="shared" si="1"/>
        <v>0</v>
      </c>
      <c r="P28" s="383">
        <f t="shared" si="2"/>
        <v>0</v>
      </c>
      <c r="Q28" s="352"/>
      <c r="R28" s="352"/>
      <c r="S28" s="352"/>
      <c r="T28" s="352"/>
      <c r="U28" s="352"/>
    </row>
    <row r="29" spans="1:22" ht="15.75" x14ac:dyDescent="0.25">
      <c r="A29" s="728"/>
      <c r="B29" s="742"/>
      <c r="C29" s="451"/>
      <c r="D29" s="451"/>
      <c r="E29" s="451"/>
      <c r="F29" s="352"/>
      <c r="G29" s="452"/>
      <c r="H29" s="453"/>
      <c r="I29" s="452"/>
      <c r="J29" s="453"/>
      <c r="K29" s="452"/>
      <c r="L29" s="453"/>
      <c r="M29" s="452"/>
      <c r="N29" s="453"/>
      <c r="O29" s="384">
        <f t="shared" si="1"/>
        <v>0</v>
      </c>
      <c r="P29" s="383">
        <f t="shared" si="2"/>
        <v>0</v>
      </c>
      <c r="Q29" s="352"/>
      <c r="R29" s="352"/>
      <c r="S29" s="352"/>
      <c r="T29" s="352"/>
      <c r="U29" s="352"/>
    </row>
    <row r="30" spans="1:22" ht="15.75" x14ac:dyDescent="0.25">
      <c r="A30" s="728"/>
      <c r="B30" s="742"/>
      <c r="C30" s="451"/>
      <c r="D30" s="451"/>
      <c r="E30" s="451"/>
      <c r="F30" s="352"/>
      <c r="G30" s="452"/>
      <c r="H30" s="453"/>
      <c r="I30" s="452"/>
      <c r="J30" s="453"/>
      <c r="K30" s="452"/>
      <c r="L30" s="453"/>
      <c r="M30" s="452"/>
      <c r="N30" s="453"/>
      <c r="O30" s="384">
        <f t="shared" si="1"/>
        <v>0</v>
      </c>
      <c r="P30" s="383">
        <f t="shared" si="2"/>
        <v>0</v>
      </c>
      <c r="Q30" s="352"/>
      <c r="R30" s="352"/>
      <c r="S30" s="352"/>
      <c r="T30" s="352"/>
      <c r="U30" s="352"/>
    </row>
    <row r="31" spans="1:22" ht="15.75" x14ac:dyDescent="0.25">
      <c r="A31" s="728"/>
      <c r="B31" s="742"/>
      <c r="C31" s="451"/>
      <c r="D31" s="451"/>
      <c r="E31" s="451"/>
      <c r="F31" s="352"/>
      <c r="G31" s="452"/>
      <c r="H31" s="453"/>
      <c r="I31" s="452"/>
      <c r="J31" s="453"/>
      <c r="K31" s="452"/>
      <c r="L31" s="453"/>
      <c r="M31" s="452"/>
      <c r="N31" s="453"/>
      <c r="O31" s="384">
        <f t="shared" si="1"/>
        <v>0</v>
      </c>
      <c r="P31" s="383">
        <f t="shared" si="2"/>
        <v>0</v>
      </c>
      <c r="Q31" s="352"/>
      <c r="R31" s="352"/>
      <c r="S31" s="352"/>
      <c r="T31" s="352"/>
      <c r="U31" s="352"/>
    </row>
    <row r="32" spans="1:22" ht="15.75" x14ac:dyDescent="0.25">
      <c r="A32" s="728"/>
      <c r="B32" s="674" t="s">
        <v>1491</v>
      </c>
      <c r="C32" s="451"/>
      <c r="D32" s="451"/>
      <c r="E32" s="451"/>
      <c r="F32" s="352"/>
      <c r="G32" s="452"/>
      <c r="H32" s="453"/>
      <c r="I32" s="452"/>
      <c r="J32" s="453"/>
      <c r="K32" s="452"/>
      <c r="L32" s="453"/>
      <c r="M32" s="452"/>
      <c r="N32" s="453"/>
      <c r="O32" s="384">
        <f t="shared" si="1"/>
        <v>0</v>
      </c>
      <c r="P32" s="383">
        <f t="shared" si="2"/>
        <v>0</v>
      </c>
      <c r="Q32" s="352"/>
      <c r="R32" s="352"/>
      <c r="S32" s="352"/>
      <c r="T32" s="352"/>
      <c r="U32" s="352"/>
    </row>
    <row r="33" spans="1:21" ht="15.75" x14ac:dyDescent="0.25">
      <c r="A33" s="728"/>
      <c r="B33" s="728"/>
      <c r="C33" s="451"/>
      <c r="D33" s="451"/>
      <c r="E33" s="451"/>
      <c r="F33" s="352"/>
      <c r="G33" s="452"/>
      <c r="H33" s="453"/>
      <c r="I33" s="452"/>
      <c r="J33" s="453"/>
      <c r="K33" s="452"/>
      <c r="L33" s="453"/>
      <c r="M33" s="452"/>
      <c r="N33" s="453"/>
      <c r="O33" s="384">
        <f t="shared" si="1"/>
        <v>0</v>
      </c>
      <c r="P33" s="383">
        <f t="shared" si="2"/>
        <v>0</v>
      </c>
      <c r="Q33" s="352"/>
      <c r="R33" s="352"/>
      <c r="S33" s="352"/>
      <c r="T33" s="352"/>
      <c r="U33" s="352"/>
    </row>
    <row r="34" spans="1:21" ht="15.75" x14ac:dyDescent="0.25">
      <c r="A34" s="728"/>
      <c r="B34" s="728"/>
      <c r="C34" s="451"/>
      <c r="D34" s="451"/>
      <c r="E34" s="451"/>
      <c r="F34" s="352"/>
      <c r="G34" s="452"/>
      <c r="H34" s="453"/>
      <c r="I34" s="452"/>
      <c r="J34" s="453"/>
      <c r="K34" s="452"/>
      <c r="L34" s="453"/>
      <c r="M34" s="452"/>
      <c r="N34" s="453"/>
      <c r="O34" s="384">
        <f t="shared" si="1"/>
        <v>0</v>
      </c>
      <c r="P34" s="383">
        <f t="shared" si="2"/>
        <v>0</v>
      </c>
      <c r="Q34" s="352"/>
      <c r="R34" s="352"/>
      <c r="S34" s="352"/>
      <c r="T34" s="352"/>
      <c r="U34" s="352"/>
    </row>
    <row r="35" spans="1:21" ht="15.75" x14ac:dyDescent="0.25">
      <c r="A35" s="675"/>
      <c r="B35" s="675"/>
      <c r="C35" s="451"/>
      <c r="D35" s="451"/>
      <c r="E35" s="451"/>
      <c r="F35" s="352"/>
      <c r="G35" s="452"/>
      <c r="H35" s="453"/>
      <c r="I35" s="452"/>
      <c r="J35" s="453"/>
      <c r="K35" s="452"/>
      <c r="L35" s="453"/>
      <c r="M35" s="452"/>
      <c r="N35" s="453"/>
      <c r="O35" s="384">
        <f t="shared" si="1"/>
        <v>0</v>
      </c>
      <c r="P35" s="383">
        <f t="shared" si="2"/>
        <v>0</v>
      </c>
      <c r="Q35" s="352"/>
      <c r="R35" s="352"/>
      <c r="S35" s="352"/>
      <c r="T35" s="352"/>
      <c r="U35" s="352"/>
    </row>
    <row r="36" spans="1:21" ht="15.75" x14ac:dyDescent="0.25">
      <c r="A36" s="674" t="s">
        <v>2312</v>
      </c>
      <c r="B36" s="674" t="s">
        <v>2315</v>
      </c>
      <c r="C36" s="451"/>
      <c r="D36" s="451"/>
      <c r="E36" s="451"/>
      <c r="F36" s="352"/>
      <c r="G36" s="452"/>
      <c r="H36" s="453"/>
      <c r="I36" s="452"/>
      <c r="J36" s="453"/>
      <c r="K36" s="452"/>
      <c r="L36" s="453"/>
      <c r="M36" s="452"/>
      <c r="N36" s="453"/>
      <c r="O36" s="384">
        <f t="shared" si="1"/>
        <v>0</v>
      </c>
      <c r="P36" s="383">
        <f t="shared" si="2"/>
        <v>0</v>
      </c>
      <c r="Q36" s="352"/>
      <c r="R36" s="352"/>
      <c r="S36" s="352"/>
      <c r="T36" s="352"/>
      <c r="U36" s="352"/>
    </row>
    <row r="37" spans="1:21" ht="15.75" x14ac:dyDescent="0.25">
      <c r="A37" s="728"/>
      <c r="B37" s="728"/>
      <c r="C37" s="451"/>
      <c r="D37" s="451"/>
      <c r="E37" s="451"/>
      <c r="F37" s="352"/>
      <c r="G37" s="452"/>
      <c r="H37" s="453"/>
      <c r="I37" s="452"/>
      <c r="J37" s="453"/>
      <c r="K37" s="452"/>
      <c r="L37" s="453"/>
      <c r="M37" s="452"/>
      <c r="N37" s="453"/>
      <c r="O37" s="384">
        <f t="shared" si="1"/>
        <v>0</v>
      </c>
      <c r="P37" s="383">
        <f t="shared" si="2"/>
        <v>0</v>
      </c>
      <c r="Q37" s="352"/>
      <c r="R37" s="352"/>
      <c r="S37" s="352"/>
      <c r="T37" s="352"/>
      <c r="U37" s="352"/>
    </row>
    <row r="38" spans="1:21" ht="15.75" x14ac:dyDescent="0.25">
      <c r="A38" s="728"/>
      <c r="B38" s="728"/>
      <c r="C38" s="451"/>
      <c r="D38" s="451"/>
      <c r="E38" s="451"/>
      <c r="F38" s="352"/>
      <c r="G38" s="452"/>
      <c r="H38" s="453"/>
      <c r="I38" s="452"/>
      <c r="J38" s="453"/>
      <c r="K38" s="452"/>
      <c r="L38" s="453"/>
      <c r="M38" s="452"/>
      <c r="N38" s="453"/>
      <c r="O38" s="384">
        <f t="shared" si="1"/>
        <v>0</v>
      </c>
      <c r="P38" s="383">
        <f t="shared" si="2"/>
        <v>0</v>
      </c>
      <c r="Q38" s="352"/>
      <c r="R38" s="352"/>
      <c r="S38" s="352"/>
      <c r="T38" s="352"/>
      <c r="U38" s="352"/>
    </row>
    <row r="39" spans="1:21" ht="15.75" x14ac:dyDescent="0.25">
      <c r="A39" s="728"/>
      <c r="B39" s="675"/>
      <c r="C39" s="451"/>
      <c r="D39" s="451"/>
      <c r="E39" s="451"/>
      <c r="F39" s="352"/>
      <c r="G39" s="452"/>
      <c r="H39" s="453"/>
      <c r="I39" s="452"/>
      <c r="J39" s="453"/>
      <c r="K39" s="452"/>
      <c r="L39" s="453"/>
      <c r="M39" s="452"/>
      <c r="N39" s="453"/>
      <c r="O39" s="384">
        <f t="shared" si="1"/>
        <v>0</v>
      </c>
      <c r="P39" s="383">
        <f t="shared" si="2"/>
        <v>0</v>
      </c>
      <c r="Q39" s="352"/>
      <c r="R39" s="352"/>
      <c r="S39" s="352"/>
      <c r="T39" s="352"/>
      <c r="U39" s="352"/>
    </row>
    <row r="40" spans="1:21" ht="15.75" x14ac:dyDescent="0.25">
      <c r="A40" s="728"/>
      <c r="B40" s="674" t="s">
        <v>2316</v>
      </c>
      <c r="C40" s="451"/>
      <c r="D40" s="451"/>
      <c r="E40" s="451"/>
      <c r="F40" s="352"/>
      <c r="G40" s="452"/>
      <c r="H40" s="453"/>
      <c r="I40" s="452"/>
      <c r="J40" s="453"/>
      <c r="K40" s="452"/>
      <c r="L40" s="453"/>
      <c r="M40" s="452"/>
      <c r="N40" s="453"/>
      <c r="O40" s="384">
        <f t="shared" si="1"/>
        <v>0</v>
      </c>
      <c r="P40" s="383">
        <f t="shared" si="2"/>
        <v>0</v>
      </c>
      <c r="Q40" s="352"/>
      <c r="R40" s="352"/>
      <c r="S40" s="352"/>
      <c r="T40" s="352"/>
      <c r="U40" s="352"/>
    </row>
    <row r="41" spans="1:21" ht="15.75" x14ac:dyDescent="0.25">
      <c r="A41" s="728"/>
      <c r="B41" s="728"/>
      <c r="C41" s="451"/>
      <c r="D41" s="451"/>
      <c r="E41" s="451"/>
      <c r="F41" s="352"/>
      <c r="G41" s="452"/>
      <c r="H41" s="453"/>
      <c r="I41" s="452"/>
      <c r="J41" s="453"/>
      <c r="K41" s="452"/>
      <c r="L41" s="453"/>
      <c r="M41" s="452"/>
      <c r="N41" s="453"/>
      <c r="O41" s="384">
        <f t="shared" si="1"/>
        <v>0</v>
      </c>
      <c r="P41" s="383">
        <f t="shared" si="2"/>
        <v>0</v>
      </c>
      <c r="Q41" s="352"/>
      <c r="R41" s="352"/>
      <c r="S41" s="352"/>
      <c r="T41" s="352"/>
      <c r="U41" s="352"/>
    </row>
    <row r="42" spans="1:21" ht="15.75" x14ac:dyDescent="0.25">
      <c r="A42" s="728"/>
      <c r="B42" s="728"/>
      <c r="C42" s="451"/>
      <c r="D42" s="451"/>
      <c r="E42" s="451"/>
      <c r="F42" s="352"/>
      <c r="G42" s="452"/>
      <c r="H42" s="453"/>
      <c r="I42" s="452"/>
      <c r="J42" s="453"/>
      <c r="K42" s="452"/>
      <c r="L42" s="453"/>
      <c r="M42" s="452"/>
      <c r="N42" s="453"/>
      <c r="O42" s="384">
        <f t="shared" si="1"/>
        <v>0</v>
      </c>
      <c r="P42" s="383">
        <f t="shared" si="2"/>
        <v>0</v>
      </c>
      <c r="Q42" s="352"/>
      <c r="R42" s="352"/>
      <c r="S42" s="352"/>
      <c r="T42" s="352"/>
      <c r="U42" s="352"/>
    </row>
    <row r="43" spans="1:21" ht="15.75" x14ac:dyDescent="0.25">
      <c r="A43" s="728"/>
      <c r="B43" s="675"/>
      <c r="C43" s="451"/>
      <c r="D43" s="451"/>
      <c r="E43" s="451"/>
      <c r="F43" s="352"/>
      <c r="G43" s="452"/>
      <c r="H43" s="453"/>
      <c r="I43" s="452"/>
      <c r="J43" s="453"/>
      <c r="K43" s="452"/>
      <c r="L43" s="453"/>
      <c r="M43" s="452"/>
      <c r="N43" s="453"/>
      <c r="O43" s="384">
        <f t="shared" si="1"/>
        <v>0</v>
      </c>
      <c r="P43" s="383">
        <f t="shared" si="2"/>
        <v>0</v>
      </c>
      <c r="Q43" s="352"/>
      <c r="R43" s="352"/>
      <c r="S43" s="352"/>
      <c r="T43" s="352"/>
      <c r="U43" s="352"/>
    </row>
    <row r="44" spans="1:21" ht="15.75" x14ac:dyDescent="0.25">
      <c r="A44" s="728"/>
      <c r="B44" s="674" t="s">
        <v>2317</v>
      </c>
      <c r="C44" s="451"/>
      <c r="D44" s="451"/>
      <c r="E44" s="451"/>
      <c r="F44" s="352"/>
      <c r="G44" s="452"/>
      <c r="H44" s="453"/>
      <c r="I44" s="452"/>
      <c r="J44" s="453"/>
      <c r="K44" s="452"/>
      <c r="L44" s="453"/>
      <c r="M44" s="452"/>
      <c r="N44" s="453"/>
      <c r="O44" s="384">
        <f t="shared" si="1"/>
        <v>0</v>
      </c>
      <c r="P44" s="383">
        <f t="shared" si="2"/>
        <v>0</v>
      </c>
      <c r="Q44" s="352"/>
      <c r="R44" s="352"/>
      <c r="S44" s="352"/>
      <c r="T44" s="352"/>
      <c r="U44" s="352"/>
    </row>
    <row r="45" spans="1:21" ht="15.75" x14ac:dyDescent="0.25">
      <c r="A45" s="728"/>
      <c r="B45" s="728"/>
      <c r="C45" s="451"/>
      <c r="D45" s="451"/>
      <c r="E45" s="451"/>
      <c r="F45" s="352"/>
      <c r="G45" s="452"/>
      <c r="H45" s="453"/>
      <c r="I45" s="452"/>
      <c r="J45" s="453"/>
      <c r="K45" s="452"/>
      <c r="L45" s="453"/>
      <c r="M45" s="452"/>
      <c r="N45" s="453"/>
      <c r="O45" s="384">
        <f t="shared" si="1"/>
        <v>0</v>
      </c>
      <c r="P45" s="383">
        <f t="shared" si="2"/>
        <v>0</v>
      </c>
      <c r="Q45" s="352"/>
      <c r="R45" s="352"/>
      <c r="S45" s="352"/>
      <c r="T45" s="352"/>
      <c r="U45" s="352"/>
    </row>
    <row r="46" spans="1:21" ht="15.75" x14ac:dyDescent="0.25">
      <c r="A46" s="728"/>
      <c r="B46" s="728"/>
      <c r="C46" s="451"/>
      <c r="D46" s="451"/>
      <c r="E46" s="451"/>
      <c r="F46" s="352"/>
      <c r="G46" s="452"/>
      <c r="H46" s="453"/>
      <c r="I46" s="452"/>
      <c r="J46" s="453"/>
      <c r="K46" s="452"/>
      <c r="L46" s="453"/>
      <c r="M46" s="452"/>
      <c r="N46" s="453"/>
      <c r="O46" s="384">
        <f t="shared" si="1"/>
        <v>0</v>
      </c>
      <c r="P46" s="383">
        <f t="shared" si="2"/>
        <v>0</v>
      </c>
      <c r="Q46" s="352"/>
      <c r="R46" s="352"/>
      <c r="S46" s="352"/>
      <c r="T46" s="352"/>
      <c r="U46" s="352"/>
    </row>
    <row r="47" spans="1:21" ht="15.75" x14ac:dyDescent="0.25">
      <c r="A47" s="728"/>
      <c r="B47" s="675"/>
      <c r="C47" s="451"/>
      <c r="D47" s="451"/>
      <c r="E47" s="451"/>
      <c r="F47" s="352"/>
      <c r="G47" s="452"/>
      <c r="H47" s="453"/>
      <c r="I47" s="452"/>
      <c r="J47" s="453"/>
      <c r="K47" s="452"/>
      <c r="L47" s="453"/>
      <c r="M47" s="452"/>
      <c r="N47" s="453"/>
      <c r="O47" s="384">
        <f t="shared" si="1"/>
        <v>0</v>
      </c>
      <c r="P47" s="383">
        <f t="shared" si="2"/>
        <v>0</v>
      </c>
      <c r="Q47" s="352"/>
      <c r="R47" s="352"/>
      <c r="S47" s="352"/>
      <c r="T47" s="352"/>
      <c r="U47" s="352"/>
    </row>
    <row r="48" spans="1:21" ht="15.75" x14ac:dyDescent="0.25">
      <c r="A48" s="728"/>
      <c r="B48" s="674" t="s">
        <v>2318</v>
      </c>
      <c r="C48" s="451"/>
      <c r="D48" s="451"/>
      <c r="E48" s="451"/>
      <c r="F48" s="352"/>
      <c r="G48" s="452"/>
      <c r="H48" s="453"/>
      <c r="I48" s="452"/>
      <c r="J48" s="453"/>
      <c r="K48" s="452"/>
      <c r="L48" s="453"/>
      <c r="M48" s="452"/>
      <c r="N48" s="453"/>
      <c r="O48" s="384">
        <f t="shared" si="1"/>
        <v>0</v>
      </c>
      <c r="P48" s="383">
        <f t="shared" si="2"/>
        <v>0</v>
      </c>
      <c r="Q48" s="352"/>
      <c r="R48" s="352"/>
      <c r="S48" s="352"/>
      <c r="T48" s="352"/>
      <c r="U48" s="352"/>
    </row>
    <row r="49" spans="1:21" ht="15.75" x14ac:dyDescent="0.25">
      <c r="A49" s="728"/>
      <c r="B49" s="728"/>
      <c r="C49" s="451"/>
      <c r="D49" s="451"/>
      <c r="E49" s="451"/>
      <c r="F49" s="352"/>
      <c r="G49" s="452"/>
      <c r="H49" s="453"/>
      <c r="I49" s="452"/>
      <c r="J49" s="453"/>
      <c r="K49" s="452"/>
      <c r="L49" s="453"/>
      <c r="M49" s="452"/>
      <c r="N49" s="453"/>
      <c r="O49" s="384">
        <f t="shared" si="1"/>
        <v>0</v>
      </c>
      <c r="P49" s="383">
        <f t="shared" si="2"/>
        <v>0</v>
      </c>
      <c r="Q49" s="352"/>
      <c r="R49" s="352"/>
      <c r="S49" s="352"/>
      <c r="T49" s="352"/>
      <c r="U49" s="352"/>
    </row>
    <row r="50" spans="1:21" ht="15.75" x14ac:dyDescent="0.25">
      <c r="A50" s="728"/>
      <c r="B50" s="728"/>
      <c r="C50" s="451"/>
      <c r="D50" s="451"/>
      <c r="E50" s="451"/>
      <c r="F50" s="352"/>
      <c r="G50" s="452"/>
      <c r="H50" s="453"/>
      <c r="I50" s="452"/>
      <c r="J50" s="453"/>
      <c r="K50" s="452"/>
      <c r="L50" s="453"/>
      <c r="M50" s="452"/>
      <c r="N50" s="453"/>
      <c r="O50" s="384">
        <f t="shared" si="1"/>
        <v>0</v>
      </c>
      <c r="P50" s="383">
        <f t="shared" si="2"/>
        <v>0</v>
      </c>
      <c r="Q50" s="352"/>
      <c r="R50" s="352"/>
      <c r="S50" s="352"/>
      <c r="T50" s="352"/>
      <c r="U50" s="352"/>
    </row>
    <row r="51" spans="1:21" ht="15.75" x14ac:dyDescent="0.25">
      <c r="A51" s="675"/>
      <c r="B51" s="675"/>
      <c r="C51" s="451"/>
      <c r="D51" s="451"/>
      <c r="E51" s="451"/>
      <c r="F51" s="352"/>
      <c r="G51" s="352"/>
      <c r="H51" s="453"/>
      <c r="I51" s="352"/>
      <c r="J51" s="453"/>
      <c r="K51" s="352"/>
      <c r="L51" s="453"/>
      <c r="M51" s="352"/>
      <c r="N51" s="453"/>
      <c r="O51" s="384">
        <f t="shared" ref="O51:P51" si="3">G51+I51+K51+M51</f>
        <v>0</v>
      </c>
      <c r="P51" s="383">
        <f t="shared" si="3"/>
        <v>0</v>
      </c>
      <c r="Q51" s="352"/>
      <c r="R51" s="454"/>
      <c r="S51" s="352"/>
      <c r="T51" s="352"/>
      <c r="U51" s="352"/>
    </row>
    <row r="52" spans="1:21" ht="15.75" x14ac:dyDescent="0.25">
      <c r="A52" s="291"/>
      <c r="B52" s="292"/>
      <c r="C52" s="292"/>
      <c r="D52" s="291" t="s">
        <v>1483</v>
      </c>
      <c r="E52" s="292"/>
      <c r="F52" s="293"/>
      <c r="G52" s="75">
        <f t="shared" ref="G52:P52" si="4">SUM(G14:G51)</f>
        <v>0.5</v>
      </c>
      <c r="H52" s="236">
        <f t="shared" si="4"/>
        <v>0</v>
      </c>
      <c r="I52" s="75">
        <f t="shared" si="4"/>
        <v>0.5</v>
      </c>
      <c r="J52" s="236">
        <f t="shared" si="4"/>
        <v>0</v>
      </c>
      <c r="K52" s="75">
        <f t="shared" si="4"/>
        <v>0.5</v>
      </c>
      <c r="L52" s="236">
        <f t="shared" si="4"/>
        <v>0</v>
      </c>
      <c r="M52" s="75">
        <f t="shared" si="4"/>
        <v>1.5</v>
      </c>
      <c r="N52" s="236">
        <f t="shared" si="4"/>
        <v>0</v>
      </c>
      <c r="O52" s="236">
        <f t="shared" si="4"/>
        <v>3</v>
      </c>
      <c r="P52" s="236">
        <f t="shared" si="4"/>
        <v>0</v>
      </c>
      <c r="Q52" s="68"/>
      <c r="R52" s="68"/>
      <c r="S52" s="68"/>
      <c r="T52" s="68"/>
      <c r="U52" s="68"/>
    </row>
  </sheetData>
  <mergeCells count="32">
    <mergeCell ref="B48:B51"/>
    <mergeCell ref="A24:A35"/>
    <mergeCell ref="B24:B27"/>
    <mergeCell ref="B28:B31"/>
    <mergeCell ref="B32:B35"/>
    <mergeCell ref="A36:A51"/>
    <mergeCell ref="B36:B39"/>
    <mergeCell ref="B40:B43"/>
    <mergeCell ref="B44:B47"/>
    <mergeCell ref="B14:B15"/>
    <mergeCell ref="B16:B19"/>
    <mergeCell ref="B22:B23"/>
    <mergeCell ref="S7:S9"/>
    <mergeCell ref="T7:T9"/>
    <mergeCell ref="Q7:Q9"/>
    <mergeCell ref="R7:R9"/>
    <mergeCell ref="A11:A23"/>
    <mergeCell ref="B11:B13"/>
    <mergeCell ref="U7:U9"/>
    <mergeCell ref="E1:L1"/>
    <mergeCell ref="A7:A9"/>
    <mergeCell ref="B7:B9"/>
    <mergeCell ref="C7:C9"/>
    <mergeCell ref="D7:D9"/>
    <mergeCell ref="E7:E9"/>
    <mergeCell ref="F7:F9"/>
    <mergeCell ref="G7:N7"/>
    <mergeCell ref="G8:H8"/>
    <mergeCell ref="I8:J8"/>
    <mergeCell ref="K8:L8"/>
    <mergeCell ref="M8:N8"/>
    <mergeCell ref="O7:P8"/>
  </mergeCells>
  <conditionalFormatting sqref="E12">
    <cfRule type="duplicateValues" dxfId="3" priority="5"/>
  </conditionalFormatting>
  <conditionalFormatting sqref="E21">
    <cfRule type="duplicateValues" dxfId="2" priority="4"/>
  </conditionalFormatting>
  <conditionalFormatting sqref="E22">
    <cfRule type="duplicateValues" dxfId="1" priority="2"/>
  </conditionalFormatting>
  <conditionalFormatting sqref="E23">
    <cfRule type="duplicateValues" dxfId="0" priority="1"/>
  </conditionalFormatting>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1 E13"/>
    <dataValidation allowBlank="1" showInputMessage="1" showErrorMessage="1" promptTitle="INDICADORES DE RESULTADOS" prompt="Medidas o variables para verificar el cumplimiento de cada paso._x000a_" sqref="D7:D11 D13"/>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1 C1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1 F13"/>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1 U13"/>
    <dataValidation allowBlank="1" showInputMessage="1" showErrorMessage="1" promptTitle="POBLACIÓN OBJETIVO" prompt="Grupo  de personas al cual se pretende beneficiar con dicho actividad." sqref="T7:T11 T13"/>
    <dataValidation allowBlank="1" showInputMessage="1" showErrorMessage="1" promptTitle="MEDIO DE VERIFICACIÓN" prompt="Corresponde a los elementos a través del cual se acredita y se verifican  las actividades." sqref="S7:S11 S13"/>
    <dataValidation allowBlank="1" showInputMessage="1" showErrorMessage="1" promptTitle="JUSTIFICACIÓN" prompt="Es aquella en que se explica de forma convincente el motivo por el que y para que se va realizar dicha actividad, que beneficio va traer a la institución." sqref="R7:R11 R13"/>
    <dataValidation allowBlank="1" showInputMessage="1" showErrorMessage="1" promptTitle="SUPUESTOS" prompt="Un  supuesto es un dato asumido como cierto a efectos de planificación este puede ser positivo como negativo." sqref="Q7:Q13"/>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555" activePane="bottomLeft" state="frozen"/>
      <selection activeCell="A11" sqref="A11"/>
      <selection pane="bottomLeft" activeCell="D11" sqref="D11"/>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37"/>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34"/>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1474</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669" t="s">
        <v>393</v>
      </c>
      <c r="L10" s="669"/>
      <c r="M10" s="669"/>
      <c r="N10" s="669"/>
      <c r="O10" s="669"/>
      <c r="P10" s="669"/>
      <c r="Q10" s="669"/>
      <c r="R10" s="669"/>
      <c r="S10" s="669"/>
      <c r="T10" s="669"/>
      <c r="U10" s="669"/>
      <c r="V10" s="669"/>
      <c r="W10" s="669"/>
      <c r="X10" s="669"/>
      <c r="Y10" s="669"/>
      <c r="Z10" s="669"/>
      <c r="AA10" s="669"/>
    </row>
    <row r="11" spans="1:571" ht="79.5" thickBot="1" x14ac:dyDescent="0.3">
      <c r="A11" s="361"/>
      <c r="B11" s="319" t="s">
        <v>133</v>
      </c>
      <c r="C11" s="193" t="s">
        <v>132</v>
      </c>
      <c r="D11" s="194" t="s">
        <v>129</v>
      </c>
      <c r="E11" s="212" t="s">
        <v>1476</v>
      </c>
      <c r="F11" s="194" t="s">
        <v>248</v>
      </c>
      <c r="G11" s="194" t="s">
        <v>460</v>
      </c>
      <c r="H11" s="194" t="s">
        <v>462</v>
      </c>
      <c r="I11" s="212" t="s">
        <v>463</v>
      </c>
      <c r="J11" s="194" t="s">
        <v>461</v>
      </c>
      <c r="K11" s="336" t="s">
        <v>1357</v>
      </c>
      <c r="L11" s="336" t="s">
        <v>1359</v>
      </c>
      <c r="M11" s="336" t="s">
        <v>471</v>
      </c>
      <c r="N11" s="336" t="s">
        <v>1358</v>
      </c>
      <c r="O11" s="336" t="s">
        <v>1360</v>
      </c>
      <c r="P11" s="336" t="s">
        <v>472</v>
      </c>
      <c r="Q11" s="336" t="s">
        <v>1361</v>
      </c>
      <c r="R11" s="336" t="s">
        <v>1362</v>
      </c>
      <c r="S11" s="336" t="s">
        <v>1363</v>
      </c>
      <c r="T11" s="336" t="s">
        <v>1428</v>
      </c>
      <c r="U11" s="336" t="s">
        <v>1364</v>
      </c>
      <c r="V11" s="336" t="s">
        <v>1365</v>
      </c>
      <c r="W11" s="336" t="s">
        <v>1366</v>
      </c>
      <c r="X11" s="336" t="s">
        <v>1367</v>
      </c>
      <c r="Y11" s="336" t="s">
        <v>1368</v>
      </c>
      <c r="Z11" s="336" t="s">
        <v>1447</v>
      </c>
      <c r="AA11" s="336" t="s">
        <v>1484</v>
      </c>
      <c r="AB11" s="335"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60"/>
      <c r="B12" s="187" t="s">
        <v>251</v>
      </c>
      <c r="C12" s="188" t="s">
        <v>134</v>
      </c>
      <c r="D12" s="189">
        <f>D13+D47+D83+D89+D96</f>
        <v>75184864.199999988</v>
      </c>
      <c r="E12" s="189">
        <f>E13+E47+E83+E89+E96</f>
        <v>0</v>
      </c>
      <c r="F12" s="189">
        <f t="shared" ref="F12:F106" si="0">D12+E12</f>
        <v>75184864.199999988</v>
      </c>
      <c r="G12" s="189">
        <f>G13+G47+G83+G89+G96</f>
        <v>0</v>
      </c>
      <c r="H12" s="189">
        <f>F12-G12</f>
        <v>75184864.199999988</v>
      </c>
      <c r="I12" s="189">
        <f>I13+I47+I83+I89+I96</f>
        <v>0</v>
      </c>
      <c r="J12" s="189">
        <f>F12-I12</f>
        <v>75184864.199999988</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75184864.199999988</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75184864.199999988</v>
      </c>
      <c r="AE12" s="189">
        <f>AB12+AC12+AD12</f>
        <v>75184864.199999988</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75184864.199999988</v>
      </c>
    </row>
    <row r="13" spans="1:571" x14ac:dyDescent="0.25">
      <c r="B13" s="190" t="s">
        <v>252</v>
      </c>
      <c r="C13" s="191" t="s">
        <v>135</v>
      </c>
      <c r="D13" s="192">
        <f>SUM(D14:D46)</f>
        <v>42172864.199999996</v>
      </c>
      <c r="E13" s="192">
        <f>SUM(E14:E46)</f>
        <v>0</v>
      </c>
      <c r="F13" s="192">
        <f t="shared" si="0"/>
        <v>42172864.199999996</v>
      </c>
      <c r="G13" s="192">
        <f>SUM(G14:G46)</f>
        <v>0</v>
      </c>
      <c r="H13" s="192">
        <f t="shared" ref="H13:H220" si="4">F13-G13</f>
        <v>42172864.199999996</v>
      </c>
      <c r="I13" s="192">
        <f>SUM(I14:I46)</f>
        <v>0</v>
      </c>
      <c r="J13" s="192">
        <f t="shared" ref="J13:J220" si="5">F13-I13</f>
        <v>42172864.199999996</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42172864.199999996</v>
      </c>
      <c r="W13" s="192">
        <f t="shared" si="6"/>
        <v>0</v>
      </c>
      <c r="X13" s="192">
        <f t="shared" si="6"/>
        <v>0</v>
      </c>
      <c r="Y13" s="192">
        <f t="shared" ref="Y13:Z13" si="8">SUM(Y14:Y46)</f>
        <v>0</v>
      </c>
      <c r="Z13" s="192">
        <f t="shared" si="8"/>
        <v>0</v>
      </c>
      <c r="AA13" s="192">
        <f t="shared" si="6"/>
        <v>0</v>
      </c>
      <c r="AB13" s="192">
        <f t="shared" si="6"/>
        <v>0</v>
      </c>
      <c r="AC13" s="192">
        <f t="shared" si="6"/>
        <v>0</v>
      </c>
      <c r="AD13" s="192">
        <f t="shared" si="6"/>
        <v>42172864.199999996</v>
      </c>
      <c r="AE13" s="192">
        <f t="shared" ref="AE13:AE220" si="9">AB13+AC13+AD13</f>
        <v>42172864.199999996</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42172864.199999996</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33818990.399999999</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33818990.399999999</v>
      </c>
      <c r="G15" s="183"/>
      <c r="H15" s="183">
        <f t="shared" si="4"/>
        <v>33818990.399999999</v>
      </c>
      <c r="I15" s="183"/>
      <c r="J15" s="183">
        <f t="shared" si="5"/>
        <v>33818990.399999999</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33818990.399999999</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33818990.399999999</v>
      </c>
      <c r="AE15" s="183">
        <f t="shared" si="9"/>
        <v>33818990.399999999</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33818990.399999999</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5569249.1999999993</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5569249.1999999993</v>
      </c>
      <c r="G28" s="183"/>
      <c r="H28" s="183">
        <f t="shared" si="15"/>
        <v>5569249.1999999993</v>
      </c>
      <c r="I28" s="183"/>
      <c r="J28" s="183">
        <f t="shared" si="16"/>
        <v>5569249.1999999993</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5569249.1999999993</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5569249.1999999993</v>
      </c>
      <c r="AE28" s="183">
        <f t="shared" si="17"/>
        <v>5569249.1999999993</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5569249.1999999993</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2784624.5999999996</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2784624.5999999996</v>
      </c>
      <c r="G29" s="183"/>
      <c r="H29" s="183">
        <f t="shared" ref="H29:H30" si="39">F29-G29</f>
        <v>2784624.5999999996</v>
      </c>
      <c r="I29" s="183"/>
      <c r="J29" s="183">
        <f t="shared" ref="J29:J30" si="40">F29-I29</f>
        <v>2784624.5999999996</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2784624.5999999996</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2784624.5999999996</v>
      </c>
      <c r="AE29" s="183">
        <f t="shared" ref="AE29:AE30" si="41">AB29+AC29+AD29</f>
        <v>2784624.5999999996</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2784624.5999999996</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33012000</v>
      </c>
      <c r="E47" s="192">
        <f>SUM(E48:E82)</f>
        <v>0</v>
      </c>
      <c r="F47" s="192">
        <f t="shared" si="0"/>
        <v>33012000</v>
      </c>
      <c r="G47" s="192">
        <f>SUM(G48:G82)</f>
        <v>0</v>
      </c>
      <c r="H47" s="192">
        <f t="shared" si="4"/>
        <v>33012000</v>
      </c>
      <c r="I47" s="192">
        <f t="shared" ref="I47:AD47" si="102">SUM(I48:I82)</f>
        <v>0</v>
      </c>
      <c r="J47" s="192">
        <f t="shared" si="102"/>
        <v>33012000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33012000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33012000</v>
      </c>
      <c r="AE47" s="192">
        <f t="shared" si="17"/>
        <v>33012000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33012000</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33012000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33012000</v>
      </c>
      <c r="G64" s="183"/>
      <c r="H64" s="183">
        <f t="shared" ref="H64" si="162">F64-G64</f>
        <v>33012000</v>
      </c>
      <c r="I64" s="183"/>
      <c r="J64" s="183">
        <f t="shared" ref="J64" si="163">F64-I64</f>
        <v>33012000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33012000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33012000</v>
      </c>
      <c r="AE64" s="183">
        <f t="shared" ref="AE64" si="164">AB64+AC64+AD64</f>
        <v>33012000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33012000</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13197909.135</v>
      </c>
      <c r="E106" s="180">
        <f>E107+E118+E133+E149+E164+E190+E207+E214</f>
        <v>65000</v>
      </c>
      <c r="F106" s="180">
        <f t="shared" si="0"/>
        <v>13262909.135</v>
      </c>
      <c r="G106" s="180">
        <f>G107+G118+G133+G149+G164+G190+G207+G214</f>
        <v>0</v>
      </c>
      <c r="H106" s="180">
        <f t="shared" si="4"/>
        <v>13262909.135</v>
      </c>
      <c r="I106" s="180">
        <f>I107+I118+I133+I149+I164+I190+I207+I214</f>
        <v>0</v>
      </c>
      <c r="J106" s="180">
        <f t="shared" si="5"/>
        <v>13262909.135</v>
      </c>
      <c r="K106" s="180">
        <f t="shared" ref="K106:AD106" si="297">K107+K118+K133+K149+K164+K190+K207+K214</f>
        <v>720000</v>
      </c>
      <c r="L106" s="180">
        <f t="shared" si="297"/>
        <v>0</v>
      </c>
      <c r="M106" s="180">
        <f t="shared" si="297"/>
        <v>82863.535000000003</v>
      </c>
      <c r="N106" s="180">
        <f t="shared" si="297"/>
        <v>0</v>
      </c>
      <c r="O106" s="180">
        <f t="shared" si="297"/>
        <v>0</v>
      </c>
      <c r="P106" s="180">
        <f t="shared" si="297"/>
        <v>838775.60000000009</v>
      </c>
      <c r="Q106" s="180">
        <f t="shared" si="297"/>
        <v>1324820</v>
      </c>
      <c r="R106" s="180">
        <f t="shared" si="297"/>
        <v>6000</v>
      </c>
      <c r="S106" s="180">
        <f t="shared" si="297"/>
        <v>100</v>
      </c>
      <c r="T106" s="180">
        <f t="shared" ref="T106" si="298">T107+T118+T133+T149+T164+T190+T207+T214</f>
        <v>0</v>
      </c>
      <c r="U106" s="180">
        <f t="shared" si="297"/>
        <v>65000</v>
      </c>
      <c r="V106" s="180">
        <f t="shared" si="297"/>
        <v>10213000</v>
      </c>
      <c r="W106" s="180">
        <f t="shared" si="297"/>
        <v>0</v>
      </c>
      <c r="X106" s="180">
        <f t="shared" si="297"/>
        <v>0</v>
      </c>
      <c r="Y106" s="180">
        <f t="shared" ref="Y106:Z106" si="299">Y107+Y118+Y133+Y149+Y164+Y190+Y207+Y214</f>
        <v>0</v>
      </c>
      <c r="Z106" s="180">
        <f t="shared" si="299"/>
        <v>12350</v>
      </c>
      <c r="AA106" s="180">
        <f t="shared" si="297"/>
        <v>0</v>
      </c>
      <c r="AB106" s="180">
        <f t="shared" si="297"/>
        <v>186000</v>
      </c>
      <c r="AC106" s="180">
        <f t="shared" si="297"/>
        <v>9250</v>
      </c>
      <c r="AD106" s="180">
        <f t="shared" si="297"/>
        <v>10691320</v>
      </c>
      <c r="AE106" s="180">
        <f t="shared" si="9"/>
        <v>10886570</v>
      </c>
      <c r="AF106" s="180">
        <f>AF107+AF118+AF133+AF149+AF164+AF190+AF207+AF214</f>
        <v>65000</v>
      </c>
      <c r="AG106" s="180">
        <f>AG107+AG118+AG133+AG149+AG164+AG190+AG207+AG214</f>
        <v>846100</v>
      </c>
      <c r="AH106" s="180">
        <f>AH107+AH118+AH133+AH149+AH164+AH190+AH207+AH214</f>
        <v>0</v>
      </c>
      <c r="AI106" s="180">
        <f t="shared" si="10"/>
        <v>911100</v>
      </c>
      <c r="AJ106" s="180">
        <f>AJ107+AJ118+AJ133+AJ149+AJ164+AJ190+AJ207+AJ214</f>
        <v>838775.60000000009</v>
      </c>
      <c r="AK106" s="180">
        <f>AK107+AK118+AK133+AK149+AK164+AK190+AK207+AK214</f>
        <v>82863.535000000003</v>
      </c>
      <c r="AL106" s="180">
        <f>AL107+AL118+AL133+AL149+AL164+AL190+AL207+AL214</f>
        <v>486450</v>
      </c>
      <c r="AM106" s="180">
        <f t="shared" si="11"/>
        <v>1408089.1350000002</v>
      </c>
      <c r="AN106" s="180">
        <f>AN107+AN118+AN133+AN149+AN164+AN190+AN207+AN214</f>
        <v>3100</v>
      </c>
      <c r="AO106" s="180">
        <f>AO107+AO118+AO133+AO149+AO164+AO190+AO207+AO214</f>
        <v>21050</v>
      </c>
      <c r="AP106" s="180">
        <f>AP107+AP118+AP133+AP149+AP164+AP190+AP207+AP214</f>
        <v>33000</v>
      </c>
      <c r="AQ106" s="180">
        <f t="shared" si="12"/>
        <v>57150</v>
      </c>
      <c r="AR106" s="180">
        <f t="shared" si="13"/>
        <v>13262909.135</v>
      </c>
    </row>
    <row r="107" spans="2:44" x14ac:dyDescent="0.25">
      <c r="B107" s="190" t="s">
        <v>278</v>
      </c>
      <c r="C107" s="191" t="s">
        <v>162</v>
      </c>
      <c r="D107" s="192">
        <f>SUM(D108:D117)</f>
        <v>0</v>
      </c>
      <c r="E107" s="192">
        <f>SUM(E108:E117)</f>
        <v>65000</v>
      </c>
      <c r="F107" s="192">
        <f t="shared" ref="F107:F221" si="300">D107+E107</f>
        <v>65000</v>
      </c>
      <c r="G107" s="192">
        <f>SUM(G108:G117)</f>
        <v>0</v>
      </c>
      <c r="H107" s="192">
        <f t="shared" si="4"/>
        <v>65000</v>
      </c>
      <c r="I107" s="192">
        <f>SUM(I108:I117)</f>
        <v>0</v>
      </c>
      <c r="J107" s="192">
        <f t="shared" si="5"/>
        <v>65000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65000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65000</v>
      </c>
      <c r="AG107" s="192">
        <f>SUM(AG108:AG117)</f>
        <v>0</v>
      </c>
      <c r="AH107" s="192">
        <f>SUM(AH108:AH117)</f>
        <v>0</v>
      </c>
      <c r="AI107" s="192">
        <f t="shared" si="10"/>
        <v>65000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65000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65000</v>
      </c>
      <c r="F113" s="183">
        <f t="shared" si="300"/>
        <v>65000</v>
      </c>
      <c r="G113" s="183"/>
      <c r="H113" s="183">
        <f t="shared" ref="H113:H114" si="321">F113-G113</f>
        <v>65000</v>
      </c>
      <c r="I113" s="183"/>
      <c r="J113" s="183">
        <f t="shared" ref="J113:J114" si="322">F113-I113</f>
        <v>65000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65000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65000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65000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65000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45000</v>
      </c>
      <c r="E118" s="192">
        <f>SUM(E119:E132)</f>
        <v>0</v>
      </c>
      <c r="F118" s="192">
        <f t="shared" si="300"/>
        <v>45000</v>
      </c>
      <c r="G118" s="192">
        <f t="shared" ref="G118:I118" si="337">SUM(G119:G132)</f>
        <v>0</v>
      </c>
      <c r="H118" s="192">
        <f t="shared" si="4"/>
        <v>45000</v>
      </c>
      <c r="I118" s="192">
        <f t="shared" si="337"/>
        <v>0</v>
      </c>
      <c r="J118" s="192">
        <f t="shared" si="5"/>
        <v>45000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40000</v>
      </c>
      <c r="R118" s="192">
        <f t="shared" si="338"/>
        <v>0</v>
      </c>
      <c r="S118" s="192">
        <f t="shared" si="338"/>
        <v>0</v>
      </c>
      <c r="T118" s="192">
        <f t="shared" ref="T118" si="340">SUM(T119:T132)</f>
        <v>0</v>
      </c>
      <c r="U118" s="192">
        <f t="shared" si="338"/>
        <v>0</v>
      </c>
      <c r="V118" s="192">
        <f t="shared" si="338"/>
        <v>5000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20000</v>
      </c>
      <c r="AE118" s="192">
        <f t="shared" si="9"/>
        <v>20000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20000</v>
      </c>
      <c r="AP118" s="192">
        <f t="shared" si="338"/>
        <v>5000</v>
      </c>
      <c r="AQ118" s="192">
        <f t="shared" si="12"/>
        <v>25000</v>
      </c>
      <c r="AR118" s="192">
        <f t="shared" si="13"/>
        <v>45000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45000</v>
      </c>
      <c r="G132" s="183"/>
      <c r="H132" s="183">
        <f t="shared" si="343"/>
        <v>45000</v>
      </c>
      <c r="I132" s="183"/>
      <c r="J132" s="183">
        <f t="shared" si="344"/>
        <v>45000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E132" s="183">
        <f t="shared" si="345"/>
        <v>20000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Q132" s="183">
        <f t="shared" si="348"/>
        <v>25000</v>
      </c>
      <c r="AR132" s="183">
        <f t="shared" si="349"/>
        <v>45000</v>
      </c>
    </row>
    <row r="133" spans="2:44" x14ac:dyDescent="0.25">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900000</v>
      </c>
      <c r="E149" s="192">
        <f>SUM(E150:E163)</f>
        <v>0</v>
      </c>
      <c r="F149" s="192">
        <f t="shared" si="300"/>
        <v>900000</v>
      </c>
      <c r="G149" s="192">
        <f>SUM(G150:G163)</f>
        <v>0</v>
      </c>
      <c r="H149" s="192">
        <f t="shared" si="4"/>
        <v>900000</v>
      </c>
      <c r="I149" s="192">
        <f>SUM(I150:I163)</f>
        <v>0</v>
      </c>
      <c r="J149" s="192">
        <f t="shared" si="5"/>
        <v>900000</v>
      </c>
      <c r="K149" s="192">
        <f t="shared" ref="K149:AD149" si="419">SUM(K150:K163)</f>
        <v>720000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180000</v>
      </c>
      <c r="W149" s="192">
        <f t="shared" ref="W149" si="422">SUM(W150:W163)</f>
        <v>0</v>
      </c>
      <c r="X149" s="192">
        <f t="shared" si="419"/>
        <v>0</v>
      </c>
      <c r="Y149" s="192">
        <f t="shared" ref="Y149:Z149" si="423">SUM(Y150:Y163)</f>
        <v>0</v>
      </c>
      <c r="Z149" s="192">
        <f t="shared" si="423"/>
        <v>0</v>
      </c>
      <c r="AA149" s="192">
        <f t="shared" si="419"/>
        <v>0</v>
      </c>
      <c r="AB149" s="192">
        <f t="shared" si="419"/>
        <v>180000</v>
      </c>
      <c r="AC149" s="192">
        <f t="shared" si="419"/>
        <v>0</v>
      </c>
      <c r="AD149" s="192">
        <f t="shared" si="419"/>
        <v>0</v>
      </c>
      <c r="AE149" s="192">
        <f t="shared" si="9"/>
        <v>180000</v>
      </c>
      <c r="AF149" s="192">
        <f>SUM(AF150:AF163)</f>
        <v>0</v>
      </c>
      <c r="AG149" s="192">
        <f>SUM(AG150:AG163)</f>
        <v>720000</v>
      </c>
      <c r="AH149" s="192">
        <f>SUM(AH150:AH163)</f>
        <v>0</v>
      </c>
      <c r="AI149" s="192">
        <f t="shared" si="10"/>
        <v>720000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900000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900000</v>
      </c>
      <c r="G162" s="183"/>
      <c r="H162" s="183">
        <f t="shared" si="424"/>
        <v>900000</v>
      </c>
      <c r="I162" s="183"/>
      <c r="J162" s="183">
        <f t="shared" si="425"/>
        <v>900000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180000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720000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900000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367170</v>
      </c>
      <c r="E164" s="192">
        <f>SUM(E165:E189)</f>
        <v>0</v>
      </c>
      <c r="F164" s="192">
        <f t="shared" si="300"/>
        <v>367170</v>
      </c>
      <c r="G164" s="192">
        <f>SUM(G165:G189)</f>
        <v>0</v>
      </c>
      <c r="H164" s="192">
        <f t="shared" si="4"/>
        <v>367170</v>
      </c>
      <c r="I164" s="192">
        <f>SUM(I165:I189)</f>
        <v>0</v>
      </c>
      <c r="J164" s="192">
        <f t="shared" si="5"/>
        <v>367170</v>
      </c>
      <c r="K164" s="192">
        <f t="shared" ref="K164:AD164" si="447">SUM(K165:K189)</f>
        <v>0</v>
      </c>
      <c r="L164" s="192">
        <f t="shared" si="447"/>
        <v>0</v>
      </c>
      <c r="M164" s="192">
        <f t="shared" si="447"/>
        <v>5000</v>
      </c>
      <c r="N164" s="192">
        <f t="shared" si="447"/>
        <v>0</v>
      </c>
      <c r="O164" s="192">
        <f t="shared" si="447"/>
        <v>0</v>
      </c>
      <c r="P164" s="192">
        <f t="shared" ref="P164:Q164" si="448">SUM(P165:P189)</f>
        <v>0</v>
      </c>
      <c r="Q164" s="192">
        <f t="shared" si="448"/>
        <v>318820</v>
      </c>
      <c r="R164" s="192">
        <f t="shared" si="447"/>
        <v>6000</v>
      </c>
      <c r="S164" s="192">
        <f t="shared" si="447"/>
        <v>100</v>
      </c>
      <c r="T164" s="192">
        <f t="shared" ref="T164" si="449">SUM(T165:T189)</f>
        <v>0</v>
      </c>
      <c r="U164" s="192">
        <f t="shared" si="447"/>
        <v>0</v>
      </c>
      <c r="V164" s="192">
        <f t="shared" si="447"/>
        <v>28000</v>
      </c>
      <c r="W164" s="192">
        <f t="shared" ref="W164" si="450">SUM(W165:W189)</f>
        <v>0</v>
      </c>
      <c r="X164" s="192">
        <f t="shared" si="447"/>
        <v>0</v>
      </c>
      <c r="Y164" s="192">
        <f t="shared" ref="Y164:Z164" si="451">SUM(Y165:Y189)</f>
        <v>0</v>
      </c>
      <c r="Z164" s="192">
        <f t="shared" si="451"/>
        <v>9250</v>
      </c>
      <c r="AA164" s="192">
        <f t="shared" si="447"/>
        <v>0</v>
      </c>
      <c r="AB164" s="192">
        <f t="shared" si="447"/>
        <v>6000</v>
      </c>
      <c r="AC164" s="192">
        <f t="shared" si="447"/>
        <v>9250</v>
      </c>
      <c r="AD164" s="192">
        <f t="shared" si="447"/>
        <v>71320</v>
      </c>
      <c r="AE164" s="192">
        <f t="shared" si="9"/>
        <v>86570</v>
      </c>
      <c r="AF164" s="192">
        <f>SUM(AF165:AF189)</f>
        <v>0</v>
      </c>
      <c r="AG164" s="192">
        <f>SUM(AG165:AG189)</f>
        <v>100</v>
      </c>
      <c r="AH164" s="192">
        <f>SUM(AH165:AH189)</f>
        <v>0</v>
      </c>
      <c r="AI164" s="192">
        <f t="shared" si="10"/>
        <v>100</v>
      </c>
      <c r="AJ164" s="192">
        <f>SUM(AJ165:AJ189)</f>
        <v>0</v>
      </c>
      <c r="AK164" s="192">
        <f>SUM(AK165:AK189)</f>
        <v>5000</v>
      </c>
      <c r="AL164" s="192">
        <f>SUM(AL165:AL189)</f>
        <v>246450</v>
      </c>
      <c r="AM164" s="192">
        <f t="shared" si="11"/>
        <v>251450</v>
      </c>
      <c r="AN164" s="192">
        <f>SUM(AN165:AN189)</f>
        <v>0</v>
      </c>
      <c r="AO164" s="192">
        <f>SUM(AO165:AO189)</f>
        <v>1050</v>
      </c>
      <c r="AP164" s="192">
        <f>SUM(AP165:AP189)</f>
        <v>28000</v>
      </c>
      <c r="AQ164" s="192">
        <f t="shared" si="12"/>
        <v>29050</v>
      </c>
      <c r="AR164" s="192">
        <f t="shared" si="13"/>
        <v>367170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85600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85600</v>
      </c>
      <c r="G171" s="183"/>
      <c r="H171" s="183">
        <f t="shared" si="468"/>
        <v>85600</v>
      </c>
      <c r="I171" s="183"/>
      <c r="J171" s="183">
        <f t="shared" si="469"/>
        <v>85600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58250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9250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9250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8950</v>
      </c>
      <c r="AE171" s="183">
        <f t="shared" si="470"/>
        <v>24200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100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48250</v>
      </c>
      <c r="AM171" s="183">
        <f t="shared" si="472"/>
        <v>53250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v>
      </c>
      <c r="AQ171" s="183">
        <f t="shared" si="473"/>
        <v>8050</v>
      </c>
      <c r="AR171" s="183">
        <f t="shared" si="474"/>
        <v>85600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281570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281570</v>
      </c>
      <c r="G187" s="183"/>
      <c r="H187" s="183">
        <f t="shared" si="484"/>
        <v>281570</v>
      </c>
      <c r="I187" s="183"/>
      <c r="J187" s="183">
        <f t="shared" si="485"/>
        <v>281570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260570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21000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62370</v>
      </c>
      <c r="AE187" s="183">
        <f t="shared" si="486"/>
        <v>62370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198200</v>
      </c>
      <c r="AM187" s="183">
        <f t="shared" si="488"/>
        <v>198200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Q187" s="183">
        <f t="shared" si="489"/>
        <v>21000</v>
      </c>
      <c r="AR187" s="183">
        <f t="shared" si="490"/>
        <v>281570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11880739.135</v>
      </c>
      <c r="E190" s="192">
        <f>E191+E199</f>
        <v>0</v>
      </c>
      <c r="F190" s="192">
        <f t="shared" si="300"/>
        <v>11880739.135</v>
      </c>
      <c r="G190" s="192">
        <f>G191+G199</f>
        <v>0</v>
      </c>
      <c r="H190" s="192">
        <f t="shared" si="4"/>
        <v>11880739.135</v>
      </c>
      <c r="I190" s="192">
        <f>I191+I199</f>
        <v>0</v>
      </c>
      <c r="J190" s="192">
        <f t="shared" si="5"/>
        <v>11880739.135</v>
      </c>
      <c r="K190" s="192">
        <f>K191+K199</f>
        <v>0</v>
      </c>
      <c r="L190" s="192">
        <f t="shared" ref="L190:AA190" si="491">L191+L199</f>
        <v>0</v>
      </c>
      <c r="M190" s="192">
        <f t="shared" si="491"/>
        <v>72863.535000000003</v>
      </c>
      <c r="N190" s="192">
        <f t="shared" si="491"/>
        <v>0</v>
      </c>
      <c r="O190" s="192">
        <f t="shared" si="491"/>
        <v>0</v>
      </c>
      <c r="P190" s="192">
        <f t="shared" si="491"/>
        <v>838775.60000000009</v>
      </c>
      <c r="Q190" s="192">
        <f t="shared" si="491"/>
        <v>966000</v>
      </c>
      <c r="R190" s="192">
        <f t="shared" si="491"/>
        <v>0</v>
      </c>
      <c r="S190" s="192">
        <f t="shared" si="491"/>
        <v>0</v>
      </c>
      <c r="T190" s="192">
        <f t="shared" si="491"/>
        <v>0</v>
      </c>
      <c r="U190" s="192">
        <f t="shared" si="491"/>
        <v>0</v>
      </c>
      <c r="V190" s="192">
        <f t="shared" si="491"/>
        <v>10000000</v>
      </c>
      <c r="W190" s="192">
        <f t="shared" si="491"/>
        <v>0</v>
      </c>
      <c r="X190" s="192">
        <f t="shared" si="491"/>
        <v>0</v>
      </c>
      <c r="Y190" s="192">
        <f t="shared" ref="Y190:Z190" si="492">Y191+Y199</f>
        <v>0</v>
      </c>
      <c r="Z190" s="192">
        <f t="shared" si="492"/>
        <v>3100</v>
      </c>
      <c r="AA190" s="192">
        <f t="shared" si="491"/>
        <v>0</v>
      </c>
      <c r="AB190" s="192">
        <f t="shared" ref="AB190" si="493">AB191+AB199</f>
        <v>0</v>
      </c>
      <c r="AC190" s="192">
        <f t="shared" ref="AC190" si="494">AC191+AC199</f>
        <v>0</v>
      </c>
      <c r="AD190" s="192">
        <f t="shared" ref="AD190" si="495">AD191+AD199</f>
        <v>10600000</v>
      </c>
      <c r="AE190" s="192">
        <f t="shared" si="9"/>
        <v>10600000</v>
      </c>
      <c r="AF190" s="192">
        <f t="shared" ref="AF190" si="496">AF191+AF199</f>
        <v>0</v>
      </c>
      <c r="AG190" s="192">
        <f t="shared" ref="AG190" si="497">AG191+AG199</f>
        <v>126000</v>
      </c>
      <c r="AH190" s="192">
        <f t="shared" ref="AH190" si="498">AH191+AH199</f>
        <v>0</v>
      </c>
      <c r="AI190" s="192">
        <f t="shared" si="10"/>
        <v>126000</v>
      </c>
      <c r="AJ190" s="192">
        <f t="shared" ref="AJ190" si="499">AJ191+AJ199</f>
        <v>838775.60000000009</v>
      </c>
      <c r="AK190" s="192">
        <f t="shared" ref="AK190" si="500">AK191+AK199</f>
        <v>72863.535000000003</v>
      </c>
      <c r="AL190" s="192">
        <f t="shared" ref="AL190" si="501">AL191+AL199</f>
        <v>240000</v>
      </c>
      <c r="AM190" s="192">
        <f t="shared" si="11"/>
        <v>1151639.1350000002</v>
      </c>
      <c r="AN190" s="192">
        <f t="shared" ref="AN190" si="502">AN191+AN199</f>
        <v>3100</v>
      </c>
      <c r="AO190" s="192">
        <f t="shared" ref="AO190" si="503">AO191+AO199</f>
        <v>0</v>
      </c>
      <c r="AP190" s="192">
        <f t="shared" ref="AP190" si="504">AP191+AP199</f>
        <v>0</v>
      </c>
      <c r="AQ190" s="192">
        <f t="shared" si="12"/>
        <v>3100</v>
      </c>
      <c r="AR190" s="192">
        <f t="shared" si="13"/>
        <v>11880739.135</v>
      </c>
    </row>
    <row r="191" spans="2:44" x14ac:dyDescent="0.25">
      <c r="B191" s="190" t="s">
        <v>300</v>
      </c>
      <c r="C191" s="191" t="s">
        <v>180</v>
      </c>
      <c r="D191" s="192">
        <f>SUM(D192:D198)</f>
        <v>771000</v>
      </c>
      <c r="E191" s="192">
        <f>SUM(E192:E198)</f>
        <v>0</v>
      </c>
      <c r="F191" s="192">
        <f>D191+E191</f>
        <v>771000</v>
      </c>
      <c r="G191" s="192">
        <f>SUM(G192:G198)</f>
        <v>0</v>
      </c>
      <c r="H191" s="192">
        <f>F191-G191</f>
        <v>771000</v>
      </c>
      <c r="I191" s="192">
        <f>SUM(I192:I198)</f>
        <v>0</v>
      </c>
      <c r="J191" s="192">
        <f>F191-I191</f>
        <v>771000</v>
      </c>
      <c r="K191" s="192">
        <f t="shared" ref="K191:AD191" si="505">SUM(K192:K198)</f>
        <v>0</v>
      </c>
      <c r="L191" s="192">
        <f t="shared" si="505"/>
        <v>0</v>
      </c>
      <c r="M191" s="192">
        <f t="shared" si="505"/>
        <v>30000</v>
      </c>
      <c r="N191" s="192">
        <f t="shared" si="505"/>
        <v>0</v>
      </c>
      <c r="O191" s="192">
        <f t="shared" si="505"/>
        <v>0</v>
      </c>
      <c r="P191" s="192">
        <f t="shared" ref="P191:Q191" si="506">SUM(P192:P198)</f>
        <v>375000</v>
      </c>
      <c r="Q191" s="192">
        <f t="shared" si="506"/>
        <v>366000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126000</v>
      </c>
      <c r="AH191" s="192">
        <f>SUM(AH192:AH198)</f>
        <v>0</v>
      </c>
      <c r="AI191" s="192">
        <f>AF191+AG191+AH191</f>
        <v>126000</v>
      </c>
      <c r="AJ191" s="192">
        <f>SUM(AJ192:AJ198)</f>
        <v>375000</v>
      </c>
      <c r="AK191" s="192">
        <f>SUM(AK192:AK198)</f>
        <v>30000</v>
      </c>
      <c r="AL191" s="192">
        <f>SUM(AL192:AL198)</f>
        <v>240000</v>
      </c>
      <c r="AM191" s="192">
        <f>AJ191+AK191+AL191</f>
        <v>645000</v>
      </c>
      <c r="AN191" s="192">
        <f>SUM(AN192:AN198)</f>
        <v>0</v>
      </c>
      <c r="AO191" s="192">
        <f>SUM(AO192:AO198)</f>
        <v>0</v>
      </c>
      <c r="AP191" s="192">
        <f>SUM(AP192:AP198)</f>
        <v>0</v>
      </c>
      <c r="AQ191" s="192">
        <f>AN191+AO191+AP191</f>
        <v>0</v>
      </c>
      <c r="AR191" s="192">
        <f>AE191+AI191+AM191+AQ191</f>
        <v>771000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771000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771000</v>
      </c>
      <c r="G196" s="183"/>
      <c r="H196" s="183">
        <f t="shared" si="519"/>
        <v>771000</v>
      </c>
      <c r="I196" s="183"/>
      <c r="J196" s="183">
        <f t="shared" si="520"/>
        <v>771000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375000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366000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126000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126000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375000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240000</v>
      </c>
      <c r="AM196" s="183">
        <f t="shared" si="523"/>
        <v>645000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771000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11109739.135</v>
      </c>
      <c r="E199" s="192">
        <f>SUM(E200:E206)</f>
        <v>0</v>
      </c>
      <c r="F199" s="192">
        <f>D199+E199</f>
        <v>11109739.135</v>
      </c>
      <c r="G199" s="192">
        <f t="shared" ref="G199:I199" si="535">SUM(G200:G206)</f>
        <v>0</v>
      </c>
      <c r="H199" s="192">
        <f>F199-G199</f>
        <v>11109739.135</v>
      </c>
      <c r="I199" s="192">
        <f t="shared" si="535"/>
        <v>0</v>
      </c>
      <c r="J199" s="192">
        <f>F199-I199</f>
        <v>11109739.135</v>
      </c>
      <c r="K199" s="192">
        <f t="shared" ref="K199:AP199" si="536">SUM(K200:K206)</f>
        <v>0</v>
      </c>
      <c r="L199" s="192">
        <f t="shared" si="536"/>
        <v>0</v>
      </c>
      <c r="M199" s="192">
        <f t="shared" si="536"/>
        <v>42863.535000000003</v>
      </c>
      <c r="N199" s="192">
        <f t="shared" si="536"/>
        <v>0</v>
      </c>
      <c r="O199" s="192">
        <f t="shared" si="536"/>
        <v>0</v>
      </c>
      <c r="P199" s="192">
        <f t="shared" ref="P199:Q199" si="537">SUM(P200:P206)</f>
        <v>463775.60000000003</v>
      </c>
      <c r="Q199" s="192">
        <f t="shared" si="537"/>
        <v>600000</v>
      </c>
      <c r="R199" s="192">
        <f t="shared" si="536"/>
        <v>0</v>
      </c>
      <c r="S199" s="192">
        <f t="shared" si="536"/>
        <v>0</v>
      </c>
      <c r="T199" s="192">
        <f t="shared" ref="T199" si="538">SUM(T200:T206)</f>
        <v>0</v>
      </c>
      <c r="U199" s="192">
        <f t="shared" si="536"/>
        <v>0</v>
      </c>
      <c r="V199" s="192">
        <f t="shared" si="536"/>
        <v>10000000</v>
      </c>
      <c r="W199" s="192">
        <f t="shared" ref="W199" si="539">SUM(W200:W206)</f>
        <v>0</v>
      </c>
      <c r="X199" s="192">
        <f t="shared" si="536"/>
        <v>0</v>
      </c>
      <c r="Y199" s="192">
        <f t="shared" ref="Y199:Z199" si="540">SUM(Y200:Y206)</f>
        <v>0</v>
      </c>
      <c r="Z199" s="192">
        <f t="shared" si="540"/>
        <v>3100</v>
      </c>
      <c r="AA199" s="192">
        <f t="shared" si="536"/>
        <v>0</v>
      </c>
      <c r="AB199" s="192">
        <f t="shared" si="536"/>
        <v>0</v>
      </c>
      <c r="AC199" s="192">
        <f t="shared" si="536"/>
        <v>0</v>
      </c>
      <c r="AD199" s="192">
        <f t="shared" si="536"/>
        <v>10600000</v>
      </c>
      <c r="AE199" s="192">
        <f>AB199+AC199+AD199</f>
        <v>10600000</v>
      </c>
      <c r="AF199" s="192">
        <f t="shared" si="536"/>
        <v>0</v>
      </c>
      <c r="AG199" s="192">
        <f t="shared" si="536"/>
        <v>0</v>
      </c>
      <c r="AH199" s="192">
        <f t="shared" si="536"/>
        <v>0</v>
      </c>
      <c r="AI199" s="192">
        <f>AF199+AG199+AH199</f>
        <v>0</v>
      </c>
      <c r="AJ199" s="192">
        <f t="shared" si="536"/>
        <v>463775.60000000003</v>
      </c>
      <c r="AK199" s="192">
        <f t="shared" si="536"/>
        <v>42863.535000000003</v>
      </c>
      <c r="AL199" s="192">
        <f t="shared" si="536"/>
        <v>0</v>
      </c>
      <c r="AM199" s="192">
        <f>AJ199+AK199+AL199</f>
        <v>506639.13500000001</v>
      </c>
      <c r="AN199" s="192">
        <f t="shared" si="536"/>
        <v>3100</v>
      </c>
      <c r="AO199" s="192">
        <f t="shared" si="536"/>
        <v>0</v>
      </c>
      <c r="AP199" s="192">
        <f t="shared" si="536"/>
        <v>0</v>
      </c>
      <c r="AQ199" s="192">
        <f>AN199+AO199+AP199</f>
        <v>3100</v>
      </c>
      <c r="AR199" s="192">
        <f>AE199+AI199+AM199+AQ199</f>
        <v>11109739.135</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10600000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10600000</v>
      </c>
      <c r="G200" s="183"/>
      <c r="H200" s="183">
        <f t="shared" ref="H200:H206" si="541">F200-G200</f>
        <v>10600000</v>
      </c>
      <c r="I200" s="183"/>
      <c r="J200" s="183">
        <f t="shared" ref="J200:J206" si="542">F200-I200</f>
        <v>10600000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10000000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10600000</v>
      </c>
      <c r="AE200" s="183">
        <f t="shared" ref="AE200:AE206" si="543">AB200+AC200+AD200</f>
        <v>10600000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10600000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203100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203100</v>
      </c>
      <c r="G201" s="183"/>
      <c r="H201" s="183">
        <f t="shared" si="541"/>
        <v>203100</v>
      </c>
      <c r="I201" s="183"/>
      <c r="J201" s="183">
        <f t="shared" si="542"/>
        <v>203100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3100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200000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3100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3100</v>
      </c>
      <c r="AR201" s="183">
        <f t="shared" si="547"/>
        <v>203100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306639.13500000001</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306639.13500000001</v>
      </c>
      <c r="G205" s="183"/>
      <c r="H205" s="183">
        <f t="shared" ref="H205" si="557">F205-G205</f>
        <v>306639.13500000001</v>
      </c>
      <c r="I205" s="183"/>
      <c r="J205" s="183">
        <f t="shared" ref="J205" si="558">F205-I205</f>
        <v>306639.13500000001</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42863.535000000003</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263775.60000000003</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263775.60000000003</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42863.535000000003</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306639.13500000001</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306639.13500000001</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5000</v>
      </c>
      <c r="E214" s="192">
        <f>SUM(E215:E221)</f>
        <v>0</v>
      </c>
      <c r="F214" s="192">
        <f t="shared" si="300"/>
        <v>5000</v>
      </c>
      <c r="G214" s="192">
        <f>SUM(G215:G221)</f>
        <v>0</v>
      </c>
      <c r="H214" s="192">
        <f t="shared" si="4"/>
        <v>5000</v>
      </c>
      <c r="I214" s="192">
        <f>SUM(I215:I221)</f>
        <v>0</v>
      </c>
      <c r="J214" s="192">
        <f t="shared" si="5"/>
        <v>5000</v>
      </c>
      <c r="K214" s="192">
        <f t="shared" ref="K214:AD214" si="593">SUM(K215:K221)</f>
        <v>0</v>
      </c>
      <c r="L214" s="192">
        <f t="shared" si="593"/>
        <v>0</v>
      </c>
      <c r="M214" s="192">
        <f t="shared" si="593"/>
        <v>5000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5000</v>
      </c>
      <c r="AL214" s="192">
        <f>SUM(AL215:AL221)</f>
        <v>0</v>
      </c>
      <c r="AM214" s="192">
        <f t="shared" si="11"/>
        <v>5000</v>
      </c>
      <c r="AN214" s="192">
        <f>SUM(AN215:AN221)</f>
        <v>0</v>
      </c>
      <c r="AO214" s="192">
        <f>SUM(AO215:AO221)</f>
        <v>0</v>
      </c>
      <c r="AP214" s="192">
        <f>SUM(AP215:AP221)</f>
        <v>0</v>
      </c>
      <c r="AQ214" s="192">
        <f t="shared" si="12"/>
        <v>0</v>
      </c>
      <c r="AR214" s="192">
        <f t="shared" si="13"/>
        <v>5000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5000</v>
      </c>
      <c r="G216" s="183"/>
      <c r="H216" s="183">
        <f t="shared" si="4"/>
        <v>5000</v>
      </c>
      <c r="I216" s="183"/>
      <c r="J216" s="183">
        <f t="shared" si="5"/>
        <v>5000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5000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5000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715670.5</v>
      </c>
      <c r="E222" s="180">
        <f>E223+E235+E243+E260+E267+E312</f>
        <v>2396250</v>
      </c>
      <c r="F222" s="180">
        <f t="shared" ref="F222:F382" si="622">D222+E222</f>
        <v>3111920.5</v>
      </c>
      <c r="G222" s="180">
        <f>G223+G235+G243+G260+G267+G312</f>
        <v>0</v>
      </c>
      <c r="H222" s="180">
        <f t="shared" ref="H222:H498" si="623">F222-G222</f>
        <v>3111920.5</v>
      </c>
      <c r="I222" s="180">
        <f>I223+I235+I243+I260+I267+I312</f>
        <v>0</v>
      </c>
      <c r="J222" s="180">
        <f t="shared" ref="J222:J498" si="624">F222-I222</f>
        <v>3111920.5</v>
      </c>
      <c r="K222" s="180">
        <f t="shared" ref="K222:AD222" si="625">K223+K235+K243+K260+K267+K312</f>
        <v>2703.75</v>
      </c>
      <c r="L222" s="180">
        <f t="shared" si="625"/>
        <v>67520.5</v>
      </c>
      <c r="M222" s="180">
        <f t="shared" si="625"/>
        <v>30100</v>
      </c>
      <c r="N222" s="180">
        <f t="shared" si="625"/>
        <v>0</v>
      </c>
      <c r="O222" s="180">
        <f t="shared" si="625"/>
        <v>12000</v>
      </c>
      <c r="P222" s="180">
        <f t="shared" si="625"/>
        <v>23206.25</v>
      </c>
      <c r="Q222" s="180">
        <f t="shared" si="625"/>
        <v>459830</v>
      </c>
      <c r="R222" s="180">
        <f t="shared" si="625"/>
        <v>560</v>
      </c>
      <c r="S222" s="180">
        <f t="shared" si="625"/>
        <v>9000</v>
      </c>
      <c r="T222" s="180">
        <f t="shared" ref="T222" si="626">T223+T235+T243+T260+T267+T312</f>
        <v>0</v>
      </c>
      <c r="U222" s="180">
        <f t="shared" si="625"/>
        <v>2408750</v>
      </c>
      <c r="V222" s="180">
        <f t="shared" si="625"/>
        <v>76750</v>
      </c>
      <c r="W222" s="180">
        <f t="shared" si="625"/>
        <v>9000</v>
      </c>
      <c r="X222" s="180">
        <f t="shared" si="625"/>
        <v>0</v>
      </c>
      <c r="Y222" s="180">
        <f t="shared" ref="Y222:Z222" si="627">Y223+Y235+Y243+Y260+Y267+Y312</f>
        <v>0</v>
      </c>
      <c r="Z222" s="180">
        <f t="shared" si="627"/>
        <v>12500</v>
      </c>
      <c r="AA222" s="180">
        <f t="shared" si="625"/>
        <v>0</v>
      </c>
      <c r="AB222" s="180">
        <f t="shared" si="625"/>
        <v>560</v>
      </c>
      <c r="AC222" s="180">
        <f t="shared" si="625"/>
        <v>6000</v>
      </c>
      <c r="AD222" s="180">
        <f t="shared" si="625"/>
        <v>52166.25</v>
      </c>
      <c r="AE222" s="180">
        <f t="shared" ref="AE222:AE498" si="628">AB222+AC222+AD222</f>
        <v>58726.25</v>
      </c>
      <c r="AF222" s="180">
        <f>AF223+AF235+AF243+AF260+AF267+AF312</f>
        <v>214400</v>
      </c>
      <c r="AG222" s="180">
        <f>AG223+AG235+AG243+AG260+AG267+AG312</f>
        <v>329603</v>
      </c>
      <c r="AH222" s="180">
        <f>AH223+AH235+AH243+AH260+AH267+AH312</f>
        <v>1934412.5</v>
      </c>
      <c r="AI222" s="180">
        <f t="shared" ref="AI222:AI498" si="629">AF222+AG222+AH222</f>
        <v>2478415.5</v>
      </c>
      <c r="AJ222" s="180">
        <f>AJ223+AJ235+AJ243+AJ260+AJ267+AJ312</f>
        <v>10850</v>
      </c>
      <c r="AK222" s="180">
        <f>AK223+AK235+AK243+AK260+AK267+AK312</f>
        <v>24712.5</v>
      </c>
      <c r="AL222" s="180">
        <f>AL223+AL235+AL243+AL260+AL267+AL312</f>
        <v>418100</v>
      </c>
      <c r="AM222" s="180">
        <f t="shared" ref="AM222:AM498" si="630">AJ222+AK222+AL222</f>
        <v>453662.5</v>
      </c>
      <c r="AN222" s="180">
        <f>AN223+AN235+AN243+AN260+AN267+AN312</f>
        <v>20806.25</v>
      </c>
      <c r="AO222" s="180">
        <f>AO223+AO235+AO243+AO260+AO267+AO312</f>
        <v>37860</v>
      </c>
      <c r="AP222" s="180">
        <f>AP223+AP235+AP243+AP260+AP267+AP312</f>
        <v>62450</v>
      </c>
      <c r="AQ222" s="180">
        <f t="shared" ref="AQ222:AQ498" si="631">AN222+AO222+AP222</f>
        <v>121116.25</v>
      </c>
      <c r="AR222" s="180">
        <f t="shared" ref="AR222:AR498" si="632">AE222+AI222+AM222+AQ222</f>
        <v>3111920.5</v>
      </c>
    </row>
    <row r="223" spans="2:44" x14ac:dyDescent="0.25">
      <c r="B223" s="190" t="s">
        <v>310</v>
      </c>
      <c r="C223" s="191" t="s">
        <v>189</v>
      </c>
      <c r="D223" s="192">
        <f>SUM(D224:D234)</f>
        <v>677060</v>
      </c>
      <c r="E223" s="192">
        <f>SUM(E224:E234)</f>
        <v>25000</v>
      </c>
      <c r="F223" s="192">
        <f t="shared" si="622"/>
        <v>702060</v>
      </c>
      <c r="G223" s="192">
        <f>SUM(G224:G234)</f>
        <v>0</v>
      </c>
      <c r="H223" s="192">
        <f t="shared" si="623"/>
        <v>702060</v>
      </c>
      <c r="I223" s="192">
        <f>SUM(I224:I234)</f>
        <v>0</v>
      </c>
      <c r="J223" s="192">
        <f t="shared" si="624"/>
        <v>702060</v>
      </c>
      <c r="K223" s="192">
        <f t="shared" ref="K223:AD223" si="633">SUM(K224:K234)</f>
        <v>2450</v>
      </c>
      <c r="L223" s="192">
        <f t="shared" si="633"/>
        <v>66220</v>
      </c>
      <c r="M223" s="192">
        <f t="shared" si="633"/>
        <v>21350</v>
      </c>
      <c r="N223" s="192">
        <f t="shared" si="633"/>
        <v>0</v>
      </c>
      <c r="O223" s="192">
        <f t="shared" si="633"/>
        <v>12000</v>
      </c>
      <c r="P223" s="192">
        <f t="shared" si="633"/>
        <v>22400</v>
      </c>
      <c r="Q223" s="192">
        <f t="shared" si="633"/>
        <v>444830</v>
      </c>
      <c r="R223" s="192">
        <f t="shared" si="633"/>
        <v>560</v>
      </c>
      <c r="S223" s="192">
        <f t="shared" si="633"/>
        <v>9000</v>
      </c>
      <c r="T223" s="192">
        <f t="shared" ref="T223" si="634">SUM(T224:T234)</f>
        <v>0</v>
      </c>
      <c r="U223" s="192">
        <f t="shared" si="633"/>
        <v>37500</v>
      </c>
      <c r="V223" s="192">
        <f t="shared" si="633"/>
        <v>76750</v>
      </c>
      <c r="W223" s="192">
        <f t="shared" si="633"/>
        <v>9000</v>
      </c>
      <c r="X223" s="192">
        <f t="shared" si="633"/>
        <v>0</v>
      </c>
      <c r="Y223" s="192">
        <f t="shared" ref="Y223:Z223" si="635">SUM(Y224:Y234)</f>
        <v>0</v>
      </c>
      <c r="Z223" s="192">
        <f t="shared" si="635"/>
        <v>0</v>
      </c>
      <c r="AA223" s="192">
        <f t="shared" si="633"/>
        <v>0</v>
      </c>
      <c r="AB223" s="192">
        <f t="shared" si="633"/>
        <v>560</v>
      </c>
      <c r="AC223" s="192">
        <f t="shared" si="633"/>
        <v>6000</v>
      </c>
      <c r="AD223" s="192">
        <f t="shared" si="633"/>
        <v>51550</v>
      </c>
      <c r="AE223" s="192">
        <f t="shared" si="628"/>
        <v>58110</v>
      </c>
      <c r="AF223" s="192">
        <f>SUM(AF224:AF234)</f>
        <v>18150</v>
      </c>
      <c r="AG223" s="192">
        <f>SUM(AG224:AG234)</f>
        <v>56390</v>
      </c>
      <c r="AH223" s="192">
        <f>SUM(AH224:AH234)</f>
        <v>32050</v>
      </c>
      <c r="AI223" s="192">
        <f t="shared" si="629"/>
        <v>106590</v>
      </c>
      <c r="AJ223" s="192">
        <f>SUM(AJ224:AJ234)</f>
        <v>10850</v>
      </c>
      <c r="AK223" s="192">
        <f>SUM(AK224:AK234)</f>
        <v>15600</v>
      </c>
      <c r="AL223" s="192">
        <f>SUM(AL224:AL234)</f>
        <v>418100</v>
      </c>
      <c r="AM223" s="192">
        <f t="shared" si="630"/>
        <v>444550</v>
      </c>
      <c r="AN223" s="192">
        <f>SUM(AN224:AN234)</f>
        <v>7500</v>
      </c>
      <c r="AO223" s="192">
        <f>SUM(AO224:AO234)</f>
        <v>22860</v>
      </c>
      <c r="AP223" s="192">
        <f>SUM(AP224:AP234)</f>
        <v>62450</v>
      </c>
      <c r="AQ223" s="192">
        <f t="shared" si="631"/>
        <v>92810</v>
      </c>
      <c r="AR223" s="192">
        <f t="shared" si="632"/>
        <v>702060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677060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677060</v>
      </c>
      <c r="G225" s="183"/>
      <c r="H225" s="183">
        <f t="shared" si="623"/>
        <v>677060</v>
      </c>
      <c r="I225" s="183"/>
      <c r="J225" s="183">
        <f t="shared" si="624"/>
        <v>677060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2450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66220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21350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22400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444830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76750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51550</v>
      </c>
      <c r="AE225" s="183">
        <f t="shared" si="628"/>
        <v>58110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18150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31390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32050</v>
      </c>
      <c r="AI225" s="183">
        <f t="shared" si="629"/>
        <v>81590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10850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15600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418100</v>
      </c>
      <c r="AM225" s="183">
        <f t="shared" si="630"/>
        <v>444550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22860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62450</v>
      </c>
      <c r="AQ225" s="183">
        <f t="shared" si="631"/>
        <v>92810</v>
      </c>
      <c r="AR225" s="183">
        <f t="shared" si="632"/>
        <v>677060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F234" s="183">
        <f>D234+E234</f>
        <v>25000</v>
      </c>
      <c r="G234" s="183"/>
      <c r="H234" s="183">
        <f>F234-G234</f>
        <v>25000</v>
      </c>
      <c r="I234" s="183"/>
      <c r="J234" s="183">
        <f>F234-I234</f>
        <v>25000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25000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25000</v>
      </c>
    </row>
    <row r="235" spans="2:44" x14ac:dyDescent="0.25">
      <c r="B235" s="190" t="s">
        <v>313</v>
      </c>
      <c r="C235" s="191" t="s">
        <v>191</v>
      </c>
      <c r="D235" s="192">
        <f>SUM(D236:D242)</f>
        <v>23750</v>
      </c>
      <c r="E235" s="192">
        <f>SUM(E236:E242)</f>
        <v>0</v>
      </c>
      <c r="F235" s="192">
        <f t="shared" si="622"/>
        <v>23750</v>
      </c>
      <c r="G235" s="192">
        <f>SUM(G236:G242)</f>
        <v>0</v>
      </c>
      <c r="H235" s="192">
        <f t="shared" si="623"/>
        <v>23750</v>
      </c>
      <c r="I235" s="192">
        <f>SUM(I236:I242)</f>
        <v>0</v>
      </c>
      <c r="J235" s="192">
        <f t="shared" si="624"/>
        <v>23750</v>
      </c>
      <c r="K235" s="192">
        <f t="shared" ref="K235:AD235" si="660">SUM(K236:K242)</f>
        <v>0</v>
      </c>
      <c r="L235" s="192">
        <f t="shared" si="660"/>
        <v>0</v>
      </c>
      <c r="M235" s="192">
        <f t="shared" si="660"/>
        <v>8750</v>
      </c>
      <c r="N235" s="192">
        <f t="shared" si="660"/>
        <v>0</v>
      </c>
      <c r="O235" s="192">
        <f t="shared" si="660"/>
        <v>0</v>
      </c>
      <c r="P235" s="192">
        <f t="shared" ref="P235:Q235" si="661">SUM(P236:P242)</f>
        <v>0</v>
      </c>
      <c r="Q235" s="192">
        <f t="shared" si="661"/>
        <v>15000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8750</v>
      </c>
      <c r="AL235" s="192">
        <f>SUM(AL236:AL242)</f>
        <v>0</v>
      </c>
      <c r="AM235" s="192">
        <f t="shared" si="630"/>
        <v>8750</v>
      </c>
      <c r="AN235" s="192">
        <f>SUM(AN236:AN242)</f>
        <v>0</v>
      </c>
      <c r="AO235" s="192">
        <f>SUM(AO236:AO242)</f>
        <v>15000</v>
      </c>
      <c r="AP235" s="192">
        <f>SUM(AP236:AP242)</f>
        <v>0</v>
      </c>
      <c r="AQ235" s="192">
        <f t="shared" si="631"/>
        <v>15000</v>
      </c>
      <c r="AR235" s="192">
        <f t="shared" si="632"/>
        <v>23750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23750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23750</v>
      </c>
      <c r="G239" s="183"/>
      <c r="H239" s="183">
        <f t="shared" si="666"/>
        <v>23750</v>
      </c>
      <c r="I239" s="183"/>
      <c r="J239" s="183">
        <f t="shared" si="667"/>
        <v>23750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8750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8750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8750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15000</v>
      </c>
      <c r="AR239" s="183">
        <f t="shared" si="672"/>
        <v>23750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1045.5</v>
      </c>
      <c r="E243" s="192">
        <f>SUM(E244:E259)</f>
        <v>0</v>
      </c>
      <c r="F243" s="192">
        <f t="shared" si="622"/>
        <v>1045.5</v>
      </c>
      <c r="G243" s="192">
        <f>SUM(G244:G259)</f>
        <v>0</v>
      </c>
      <c r="H243" s="192">
        <f t="shared" si="623"/>
        <v>1045.5</v>
      </c>
      <c r="I243" s="192">
        <f>SUM(I244:I259)</f>
        <v>0</v>
      </c>
      <c r="J243" s="192">
        <f t="shared" si="624"/>
        <v>1045.5</v>
      </c>
      <c r="K243" s="192">
        <f t="shared" ref="K243:AD243" si="689">SUM(K244:K259)</f>
        <v>148.75</v>
      </c>
      <c r="L243" s="192">
        <f t="shared" si="689"/>
        <v>790.5</v>
      </c>
      <c r="M243" s="192">
        <f t="shared" si="689"/>
        <v>0</v>
      </c>
      <c r="N243" s="192">
        <f t="shared" si="689"/>
        <v>0</v>
      </c>
      <c r="O243" s="192">
        <f t="shared" si="689"/>
        <v>0</v>
      </c>
      <c r="P243" s="192">
        <f t="shared" ref="P243:Q243" si="690">SUM(P244:P259)</f>
        <v>106.25</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361.25</v>
      </c>
      <c r="AE243" s="192">
        <f t="shared" si="628"/>
        <v>361.25</v>
      </c>
      <c r="AF243" s="192">
        <f>SUM(AF244:AF259)</f>
        <v>0</v>
      </c>
      <c r="AG243" s="192">
        <f>SUM(AG244:AG259)</f>
        <v>153</v>
      </c>
      <c r="AH243" s="192">
        <f>SUM(AH244:AH259)</f>
        <v>212.5</v>
      </c>
      <c r="AI243" s="192">
        <f t="shared" si="629"/>
        <v>365.5</v>
      </c>
      <c r="AJ243" s="192">
        <f>SUM(AJ244:AJ259)</f>
        <v>0</v>
      </c>
      <c r="AK243" s="192">
        <f>SUM(AK244:AK259)</f>
        <v>212.5</v>
      </c>
      <c r="AL243" s="192">
        <f>SUM(AL244:AL259)</f>
        <v>0</v>
      </c>
      <c r="AM243" s="192">
        <f t="shared" si="630"/>
        <v>212.5</v>
      </c>
      <c r="AN243" s="192">
        <f>SUM(AN244:AN259)</f>
        <v>106.25</v>
      </c>
      <c r="AO243" s="192">
        <f>SUM(AO244:AO259)</f>
        <v>0</v>
      </c>
      <c r="AP243" s="192">
        <f>SUM(AP244:AP259)</f>
        <v>0</v>
      </c>
      <c r="AQ243" s="192">
        <f t="shared" si="631"/>
        <v>106.25</v>
      </c>
      <c r="AR243" s="192">
        <f t="shared" si="632"/>
        <v>1045.5</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1045.5</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1045.5</v>
      </c>
      <c r="G248" s="183"/>
      <c r="H248" s="183">
        <f t="shared" si="695"/>
        <v>1045.5</v>
      </c>
      <c r="I248" s="183"/>
      <c r="J248" s="183">
        <f t="shared" si="696"/>
        <v>1045.5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148.75</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790.5</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106.25</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361.25</v>
      </c>
      <c r="AE248" s="183">
        <f t="shared" si="697"/>
        <v>361.25</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153</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212.5</v>
      </c>
      <c r="AI248" s="183">
        <f t="shared" si="698"/>
        <v>365.5</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212.5</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212.5</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106.25</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106.25</v>
      </c>
      <c r="AR248" s="183">
        <f t="shared" si="701"/>
        <v>1045.5</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12500</v>
      </c>
      <c r="E267" s="192">
        <f>SUM(E268:E311)</f>
        <v>2175000</v>
      </c>
      <c r="F267" s="192">
        <f t="shared" si="622"/>
        <v>2187500</v>
      </c>
      <c r="G267" s="192">
        <f>SUM(G268:G311)</f>
        <v>0</v>
      </c>
      <c r="H267" s="192">
        <f t="shared" si="623"/>
        <v>2187500</v>
      </c>
      <c r="I267" s="192">
        <f>SUM(I268:I311)</f>
        <v>0</v>
      </c>
      <c r="J267" s="192">
        <f t="shared" si="624"/>
        <v>2187500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2175000</v>
      </c>
      <c r="V267" s="192">
        <f t="shared" si="723"/>
        <v>0</v>
      </c>
      <c r="W267" s="192">
        <f t="shared" ref="W267" si="726">SUM(W268:W311)</f>
        <v>0</v>
      </c>
      <c r="X267" s="192">
        <f t="shared" si="723"/>
        <v>0</v>
      </c>
      <c r="Y267" s="192">
        <f t="shared" ref="Y267:Z267" si="727">SUM(Y268:Y311)</f>
        <v>0</v>
      </c>
      <c r="Z267" s="192">
        <f t="shared" si="727"/>
        <v>12500</v>
      </c>
      <c r="AA267" s="192">
        <f t="shared" si="723"/>
        <v>0</v>
      </c>
      <c r="AB267" s="192">
        <f t="shared" si="723"/>
        <v>0</v>
      </c>
      <c r="AC267" s="192">
        <f t="shared" si="723"/>
        <v>0</v>
      </c>
      <c r="AD267" s="192">
        <f t="shared" si="723"/>
        <v>0</v>
      </c>
      <c r="AE267" s="192">
        <f t="shared" si="628"/>
        <v>0</v>
      </c>
      <c r="AF267" s="192">
        <f>SUM(AF268:AF311)</f>
        <v>0</v>
      </c>
      <c r="AG267" s="192">
        <f>SUM(AG268:AG311)</f>
        <v>273000</v>
      </c>
      <c r="AH267" s="192">
        <f>SUM(AH268:AH311)</f>
        <v>1902000</v>
      </c>
      <c r="AI267" s="192">
        <f t="shared" si="629"/>
        <v>2175000</v>
      </c>
      <c r="AJ267" s="192">
        <f>SUM(AJ268:AJ311)</f>
        <v>0</v>
      </c>
      <c r="AK267" s="192">
        <f>SUM(AK268:AK311)</f>
        <v>0</v>
      </c>
      <c r="AL267" s="192">
        <f>SUM(AL268:AL311)</f>
        <v>0</v>
      </c>
      <c r="AM267" s="192">
        <f t="shared" si="630"/>
        <v>0</v>
      </c>
      <c r="AN267" s="192">
        <f>SUM(AN268:AN311)</f>
        <v>12500</v>
      </c>
      <c r="AO267" s="192">
        <f>SUM(AO268:AO311)</f>
        <v>0</v>
      </c>
      <c r="AP267" s="192">
        <f>SUM(AP268:AP311)</f>
        <v>0</v>
      </c>
      <c r="AQ267" s="192">
        <f t="shared" si="631"/>
        <v>12500</v>
      </c>
      <c r="AR267" s="192">
        <f t="shared" si="632"/>
        <v>2187500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10000</v>
      </c>
      <c r="G277" s="183"/>
      <c r="H277" s="183">
        <f t="shared" si="729"/>
        <v>10000</v>
      </c>
      <c r="I277" s="183"/>
      <c r="J277" s="183">
        <f t="shared" si="730"/>
        <v>10000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10000</v>
      </c>
      <c r="AR277" s="183">
        <f t="shared" si="735"/>
        <v>10000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2500</v>
      </c>
      <c r="G278" s="183"/>
      <c r="H278" s="183">
        <f t="shared" si="729"/>
        <v>2500</v>
      </c>
      <c r="I278" s="183"/>
      <c r="J278" s="183">
        <f t="shared" si="730"/>
        <v>2500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2500</v>
      </c>
      <c r="AR278" s="183">
        <f t="shared" si="735"/>
        <v>2500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F286" s="183">
        <f t="shared" si="728"/>
        <v>25000</v>
      </c>
      <c r="G286" s="183"/>
      <c r="H286" s="183">
        <f t="shared" si="729"/>
        <v>25000</v>
      </c>
      <c r="I286" s="183"/>
      <c r="J286" s="183">
        <f t="shared" si="730"/>
        <v>25000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25000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25000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1152000</v>
      </c>
      <c r="F290" s="183">
        <f t="shared" si="728"/>
        <v>1152000</v>
      </c>
      <c r="G290" s="183"/>
      <c r="H290" s="183">
        <f t="shared" si="729"/>
        <v>1152000</v>
      </c>
      <c r="I290" s="183"/>
      <c r="J290" s="183">
        <f t="shared" si="730"/>
        <v>1152000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1152000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1152000</v>
      </c>
      <c r="AI290" s="183">
        <f t="shared" si="732"/>
        <v>1152000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1152000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148000</v>
      </c>
      <c r="F293" s="183">
        <f t="shared" si="728"/>
        <v>148000</v>
      </c>
      <c r="G293" s="183"/>
      <c r="H293" s="183">
        <f t="shared" si="729"/>
        <v>148000</v>
      </c>
      <c r="I293" s="183"/>
      <c r="J293" s="183">
        <f t="shared" si="730"/>
        <v>148000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148000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148000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148000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148000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750000</v>
      </c>
      <c r="F296" s="183">
        <f t="shared" si="728"/>
        <v>750000</v>
      </c>
      <c r="G296" s="183"/>
      <c r="H296" s="183">
        <f t="shared" si="729"/>
        <v>750000</v>
      </c>
      <c r="I296" s="183"/>
      <c r="J296" s="183">
        <f t="shared" si="730"/>
        <v>750000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750000</v>
      </c>
      <c r="AI296" s="183">
        <f t="shared" si="732"/>
        <v>750000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750000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301" s="183">
        <f t="shared" si="622"/>
        <v>100000</v>
      </c>
      <c r="G301" s="183"/>
      <c r="H301" s="183">
        <f t="shared" si="623"/>
        <v>100000</v>
      </c>
      <c r="I301" s="183"/>
      <c r="J301" s="183">
        <f t="shared" si="624"/>
        <v>100000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100000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100000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1315</v>
      </c>
      <c r="E312" s="192">
        <f>SUM(E313:E326)</f>
        <v>196250</v>
      </c>
      <c r="F312" s="192">
        <f t="shared" si="622"/>
        <v>197565</v>
      </c>
      <c r="G312" s="192">
        <f>SUM(G313:G326)</f>
        <v>0</v>
      </c>
      <c r="H312" s="192">
        <f t="shared" si="623"/>
        <v>197565</v>
      </c>
      <c r="I312" s="192">
        <f>SUM(I313:I326)</f>
        <v>0</v>
      </c>
      <c r="J312" s="192">
        <f t="shared" si="624"/>
        <v>197565</v>
      </c>
      <c r="K312" s="192">
        <f t="shared" ref="K312:AD312" si="744">SUM(K313:K326)</f>
        <v>105</v>
      </c>
      <c r="L312" s="192">
        <f t="shared" si="744"/>
        <v>510</v>
      </c>
      <c r="M312" s="192">
        <f t="shared" si="744"/>
        <v>0</v>
      </c>
      <c r="N312" s="192">
        <f t="shared" si="744"/>
        <v>0</v>
      </c>
      <c r="O312" s="192">
        <f t="shared" si="744"/>
        <v>0</v>
      </c>
      <c r="P312" s="192">
        <f t="shared" ref="P312:Q312" si="745">SUM(P313:P326)</f>
        <v>700</v>
      </c>
      <c r="Q312" s="192">
        <f t="shared" si="745"/>
        <v>0</v>
      </c>
      <c r="R312" s="192">
        <f t="shared" si="744"/>
        <v>0</v>
      </c>
      <c r="S312" s="192">
        <f t="shared" si="744"/>
        <v>0</v>
      </c>
      <c r="T312" s="192">
        <f t="shared" ref="T312" si="746">SUM(T313:T326)</f>
        <v>0</v>
      </c>
      <c r="U312" s="192">
        <f t="shared" si="744"/>
        <v>196250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255</v>
      </c>
      <c r="AE312" s="192">
        <f t="shared" si="628"/>
        <v>255</v>
      </c>
      <c r="AF312" s="192">
        <f>SUM(AF313:AF326)</f>
        <v>196250</v>
      </c>
      <c r="AG312" s="192">
        <f>SUM(AG313:AG326)</f>
        <v>60</v>
      </c>
      <c r="AH312" s="192">
        <f>SUM(AH313:AH326)</f>
        <v>150</v>
      </c>
      <c r="AI312" s="192">
        <f t="shared" si="629"/>
        <v>196460</v>
      </c>
      <c r="AJ312" s="192">
        <f>SUM(AJ313:AJ326)</f>
        <v>0</v>
      </c>
      <c r="AK312" s="192">
        <f>SUM(AK313:AK326)</f>
        <v>150</v>
      </c>
      <c r="AL312" s="192">
        <f>SUM(AL313:AL326)</f>
        <v>0</v>
      </c>
      <c r="AM312" s="192">
        <f t="shared" si="630"/>
        <v>150</v>
      </c>
      <c r="AN312" s="192">
        <f>SUM(AN313:AN326)</f>
        <v>700</v>
      </c>
      <c r="AO312" s="192">
        <f>SUM(AO313:AO326)</f>
        <v>0</v>
      </c>
      <c r="AP312" s="192">
        <f>SUM(AP313:AP326)</f>
        <v>0</v>
      </c>
      <c r="AQ312" s="192">
        <f t="shared" si="631"/>
        <v>700</v>
      </c>
      <c r="AR312" s="192">
        <f t="shared" si="632"/>
        <v>197565</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1315</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1315</v>
      </c>
      <c r="G315" s="183"/>
      <c r="H315" s="183">
        <f t="shared" si="623"/>
        <v>1315</v>
      </c>
      <c r="I315" s="183"/>
      <c r="J315" s="183">
        <f t="shared" si="624"/>
        <v>1315</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255</v>
      </c>
      <c r="AE315" s="183">
        <f t="shared" si="628"/>
        <v>255</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v>
      </c>
      <c r="AI315" s="183">
        <f t="shared" si="629"/>
        <v>210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150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700</v>
      </c>
      <c r="AR315" s="183">
        <f t="shared" si="632"/>
        <v>1315</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187500</v>
      </c>
      <c r="F317" s="183">
        <f t="shared" si="622"/>
        <v>187500</v>
      </c>
      <c r="G317" s="183"/>
      <c r="H317" s="183">
        <f t="shared" si="623"/>
        <v>187500</v>
      </c>
      <c r="I317" s="183"/>
      <c r="J317" s="183">
        <f t="shared" si="624"/>
        <v>187500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187500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187500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187500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187500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8750</v>
      </c>
      <c r="F322" s="183">
        <f t="shared" si="757"/>
        <v>8750</v>
      </c>
      <c r="G322" s="183"/>
      <c r="H322" s="183">
        <f t="shared" si="758"/>
        <v>8750</v>
      </c>
      <c r="I322" s="183"/>
      <c r="J322" s="183">
        <f t="shared" si="759"/>
        <v>8750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8750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8750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8750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8750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0</v>
      </c>
      <c r="E327" s="180">
        <f>E328+E345+E383+E389</f>
        <v>9364000</v>
      </c>
      <c r="F327" s="180">
        <f t="shared" si="622"/>
        <v>9364000</v>
      </c>
      <c r="G327" s="180">
        <f>G328+G345+G383+G389</f>
        <v>0</v>
      </c>
      <c r="H327" s="180">
        <f t="shared" si="623"/>
        <v>9364000</v>
      </c>
      <c r="I327" s="180">
        <f>I328+I345+I383+I389</f>
        <v>0</v>
      </c>
      <c r="J327" s="180">
        <f t="shared" si="624"/>
        <v>9364000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9364000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0</v>
      </c>
      <c r="AE327" s="180">
        <f t="shared" si="628"/>
        <v>0</v>
      </c>
      <c r="AF327" s="180">
        <f>AF328+AF345+AF383+AF389</f>
        <v>4701000</v>
      </c>
      <c r="AG327" s="180">
        <f>AG328+AG345+AG383+AG389</f>
        <v>500000</v>
      </c>
      <c r="AH327" s="180">
        <f>AH328+AH345+AH383+AH389</f>
        <v>4163000</v>
      </c>
      <c r="AI327" s="180">
        <f t="shared" si="629"/>
        <v>9364000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9364000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9344000</v>
      </c>
      <c r="F345" s="192">
        <f t="shared" si="622"/>
        <v>9344000</v>
      </c>
      <c r="G345" s="192">
        <f>SUM(G346:G382)</f>
        <v>0</v>
      </c>
      <c r="H345" s="192">
        <f t="shared" si="623"/>
        <v>9344000</v>
      </c>
      <c r="I345" s="192">
        <f>SUM(I346:I382)</f>
        <v>0</v>
      </c>
      <c r="J345" s="192">
        <f t="shared" si="624"/>
        <v>9344000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9344000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4701000</v>
      </c>
      <c r="AG345" s="192">
        <f>SUM(AG346:AG382)</f>
        <v>500000</v>
      </c>
      <c r="AH345" s="192">
        <f>SUM(AH346:AH382)</f>
        <v>4143000</v>
      </c>
      <c r="AI345" s="192">
        <f t="shared" si="629"/>
        <v>9344000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9344000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F347" s="183">
        <f t="shared" si="622"/>
        <v>500000</v>
      </c>
      <c r="G347" s="183"/>
      <c r="H347" s="183">
        <f t="shared" si="623"/>
        <v>500000</v>
      </c>
      <c r="I347" s="183"/>
      <c r="J347" s="183">
        <f t="shared" si="624"/>
        <v>500000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500000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500000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405000</v>
      </c>
      <c r="F348" s="183">
        <f t="shared" si="622"/>
        <v>405000</v>
      </c>
      <c r="G348" s="183"/>
      <c r="H348" s="183">
        <f t="shared" si="623"/>
        <v>405000</v>
      </c>
      <c r="I348" s="183"/>
      <c r="J348" s="183">
        <f t="shared" si="624"/>
        <v>405000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405000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405000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405000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405000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64000</v>
      </c>
      <c r="F349" s="183">
        <f t="shared" si="622"/>
        <v>64000</v>
      </c>
      <c r="G349" s="183"/>
      <c r="H349" s="183">
        <f t="shared" si="623"/>
        <v>64000</v>
      </c>
      <c r="I349" s="183"/>
      <c r="J349" s="183">
        <f t="shared" si="624"/>
        <v>64000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64000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64000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64000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64000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616000</v>
      </c>
      <c r="F350" s="183">
        <f t="shared" si="622"/>
        <v>616000</v>
      </c>
      <c r="G350" s="183"/>
      <c r="H350" s="183">
        <f t="shared" si="623"/>
        <v>616000</v>
      </c>
      <c r="I350" s="183"/>
      <c r="J350" s="183">
        <f t="shared" si="624"/>
        <v>616000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616000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616000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616000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616000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234000</v>
      </c>
      <c r="F357" s="183">
        <f t="shared" si="622"/>
        <v>234000</v>
      </c>
      <c r="G357" s="183"/>
      <c r="H357" s="183">
        <f t="shared" si="623"/>
        <v>234000</v>
      </c>
      <c r="I357" s="183"/>
      <c r="J357" s="183">
        <f t="shared" si="624"/>
        <v>234000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234000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234000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234000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234000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6656000</v>
      </c>
      <c r="F366" s="183">
        <f t="shared" si="822"/>
        <v>6656000</v>
      </c>
      <c r="G366" s="183"/>
      <c r="H366" s="183">
        <f t="shared" si="823"/>
        <v>6656000</v>
      </c>
      <c r="I366" s="183"/>
      <c r="J366" s="183">
        <f t="shared" si="824"/>
        <v>6656000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6656000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2513000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4143000</v>
      </c>
      <c r="AI366" s="183">
        <f t="shared" si="826"/>
        <v>6656000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6656000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869000</v>
      </c>
      <c r="F372" s="183">
        <f t="shared" si="822"/>
        <v>869000</v>
      </c>
      <c r="G372" s="183"/>
      <c r="H372" s="183">
        <f t="shared" si="823"/>
        <v>869000</v>
      </c>
      <c r="I372" s="183"/>
      <c r="J372" s="183">
        <f t="shared" si="824"/>
        <v>869000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869000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869000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869000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869000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20000</v>
      </c>
      <c r="F383" s="192">
        <f t="shared" ref="F383:F498" si="830">D383+E383</f>
        <v>20000</v>
      </c>
      <c r="G383" s="192">
        <f>SUM(G384:G388)</f>
        <v>0</v>
      </c>
      <c r="H383" s="192">
        <f t="shared" si="623"/>
        <v>20000</v>
      </c>
      <c r="I383" s="192">
        <f>SUM(I384:I388)</f>
        <v>0</v>
      </c>
      <c r="J383" s="192">
        <f t="shared" si="624"/>
        <v>20000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20000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20000</v>
      </c>
      <c r="AI383" s="192">
        <f t="shared" si="629"/>
        <v>20000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20000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385" s="183">
        <f t="shared" si="830"/>
        <v>20000</v>
      </c>
      <c r="G385" s="183"/>
      <c r="H385" s="183">
        <f t="shared" si="623"/>
        <v>20000</v>
      </c>
      <c r="I385" s="183"/>
      <c r="J385" s="183">
        <f t="shared" si="624"/>
        <v>20000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I385" s="183">
        <f t="shared" si="629"/>
        <v>20000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20000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53200</v>
      </c>
      <c r="E397" s="180">
        <f>E398+E459+E467+E485+E489</f>
        <v>1080000</v>
      </c>
      <c r="F397" s="180">
        <f t="shared" si="830"/>
        <v>1133200</v>
      </c>
      <c r="G397" s="180">
        <f>G398+G459+G467+G485+G489</f>
        <v>0</v>
      </c>
      <c r="H397" s="180">
        <f t="shared" si="623"/>
        <v>1133200</v>
      </c>
      <c r="I397" s="180">
        <f>I398+I459+I467+I485+I489</f>
        <v>0</v>
      </c>
      <c r="J397" s="180">
        <f t="shared" si="624"/>
        <v>1133200</v>
      </c>
      <c r="K397" s="180">
        <f t="shared" ref="K397:AD397" si="871">K398+K459+K467+K485+K489</f>
        <v>0</v>
      </c>
      <c r="L397" s="180">
        <f t="shared" si="871"/>
        <v>0</v>
      </c>
      <c r="M397" s="180">
        <f t="shared" si="871"/>
        <v>0</v>
      </c>
      <c r="N397" s="180">
        <f t="shared" si="871"/>
        <v>0</v>
      </c>
      <c r="O397" s="180">
        <f t="shared" si="871"/>
        <v>1080000</v>
      </c>
      <c r="P397" s="180">
        <f t="shared" si="871"/>
        <v>0</v>
      </c>
      <c r="Q397" s="180">
        <f t="shared" si="871"/>
        <v>0</v>
      </c>
      <c r="R397" s="180">
        <f t="shared" si="871"/>
        <v>0</v>
      </c>
      <c r="S397" s="180">
        <f t="shared" si="871"/>
        <v>0</v>
      </c>
      <c r="T397" s="180">
        <f t="shared" ref="T397" si="872">T398+T459+T467+T485+T489</f>
        <v>0</v>
      </c>
      <c r="U397" s="180">
        <f t="shared" si="871"/>
        <v>0</v>
      </c>
      <c r="V397" s="180">
        <f t="shared" si="871"/>
        <v>53200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1133200</v>
      </c>
      <c r="AE397" s="180">
        <f t="shared" si="628"/>
        <v>1133200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1133200</v>
      </c>
    </row>
    <row r="398" spans="1:44" x14ac:dyDescent="0.25">
      <c r="B398" s="190" t="s">
        <v>352</v>
      </c>
      <c r="C398" s="191" t="s">
        <v>220</v>
      </c>
      <c r="D398" s="192">
        <f>SUM(D399:D458)</f>
        <v>53200</v>
      </c>
      <c r="E398" s="192">
        <f>SUM(E399:E458)</f>
        <v>1080000</v>
      </c>
      <c r="F398" s="192">
        <f t="shared" si="830"/>
        <v>1133200</v>
      </c>
      <c r="G398" s="192">
        <f t="shared" ref="G398:I398" si="874">SUM(G399:G458)</f>
        <v>0</v>
      </c>
      <c r="H398" s="192">
        <f t="shared" si="623"/>
        <v>1133200</v>
      </c>
      <c r="I398" s="192">
        <f t="shared" si="874"/>
        <v>0</v>
      </c>
      <c r="J398" s="192">
        <f t="shared" si="624"/>
        <v>1133200</v>
      </c>
      <c r="K398" s="192">
        <f t="shared" ref="K398:AP398" si="875">SUM(K399:K458)</f>
        <v>0</v>
      </c>
      <c r="L398" s="192">
        <f t="shared" si="875"/>
        <v>0</v>
      </c>
      <c r="M398" s="192">
        <f t="shared" si="875"/>
        <v>0</v>
      </c>
      <c r="N398" s="192">
        <f t="shared" si="875"/>
        <v>0</v>
      </c>
      <c r="O398" s="192">
        <f t="shared" si="875"/>
        <v>1080000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53200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1133200</v>
      </c>
      <c r="AE398" s="192">
        <f t="shared" si="628"/>
        <v>1133200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1133200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53200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1080000</v>
      </c>
      <c r="F404" s="183">
        <f t="shared" si="888"/>
        <v>1133200</v>
      </c>
      <c r="G404" s="183"/>
      <c r="H404" s="183">
        <f t="shared" si="889"/>
        <v>1133200</v>
      </c>
      <c r="I404" s="183"/>
      <c r="J404" s="183">
        <f t="shared" si="890"/>
        <v>1133200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1080000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53200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1133200</v>
      </c>
      <c r="AE404" s="183">
        <f t="shared" si="891"/>
        <v>1133200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1133200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89151643.834999993</v>
      </c>
      <c r="E566" s="186">
        <f>E12+E106+E222+E327+E397+E499+E526+E560</f>
        <v>12905250</v>
      </c>
      <c r="F566" s="186">
        <f t="shared" si="1050"/>
        <v>102056893.83499999</v>
      </c>
      <c r="G566" s="186">
        <f>G12+G106+G222+G327+G397+G499+G526+G560</f>
        <v>0</v>
      </c>
      <c r="H566" s="186">
        <f t="shared" si="1052"/>
        <v>102056893.83499999</v>
      </c>
      <c r="I566" s="186">
        <f>I12+I106+I222+I327+I397+I499+I526+I560</f>
        <v>0</v>
      </c>
      <c r="J566" s="186">
        <f t="shared" si="1053"/>
        <v>102056893.83499999</v>
      </c>
      <c r="K566" s="186">
        <f t="shared" ref="K566:AD566" si="1209">K12+K106+K222+K327+K397+K499+K526+K560</f>
        <v>722703.75</v>
      </c>
      <c r="L566" s="186">
        <f t="shared" si="1209"/>
        <v>67520.5</v>
      </c>
      <c r="M566" s="186">
        <f t="shared" si="1209"/>
        <v>112963.535</v>
      </c>
      <c r="N566" s="186">
        <f t="shared" si="1209"/>
        <v>0</v>
      </c>
      <c r="O566" s="186">
        <f t="shared" si="1209"/>
        <v>1092000</v>
      </c>
      <c r="P566" s="186">
        <f t="shared" ref="P566:Q566" si="1210">P12+P106+P222+P327+P397+P499+P526+P560</f>
        <v>861981.85000000009</v>
      </c>
      <c r="Q566" s="186">
        <f t="shared" si="1210"/>
        <v>1784650</v>
      </c>
      <c r="R566" s="186">
        <f t="shared" si="1209"/>
        <v>6560</v>
      </c>
      <c r="S566" s="186">
        <f t="shared" si="1209"/>
        <v>9100</v>
      </c>
      <c r="T566" s="186">
        <f t="shared" ref="T566" si="1211">T12+T106+T222+T327+T397+T499+T526+T560</f>
        <v>0</v>
      </c>
      <c r="U566" s="186">
        <f t="shared" si="1209"/>
        <v>11837750</v>
      </c>
      <c r="V566" s="186">
        <f t="shared" si="1209"/>
        <v>85527814.199999988</v>
      </c>
      <c r="W566" s="186">
        <f t="shared" ref="W566" si="1212">W12+W106+W222+W327+W397+W499+W526+W560</f>
        <v>9000</v>
      </c>
      <c r="X566" s="186">
        <f t="shared" si="1209"/>
        <v>0</v>
      </c>
      <c r="Y566" s="186">
        <f t="shared" ref="Y566:Z566" si="1213">Y12+Y106+Y222+Y327+Y397+Y499+Y526+Y560</f>
        <v>0</v>
      </c>
      <c r="Z566" s="186">
        <f t="shared" si="1213"/>
        <v>24850</v>
      </c>
      <c r="AA566" s="186">
        <f t="shared" si="1209"/>
        <v>0</v>
      </c>
      <c r="AB566" s="186">
        <f t="shared" si="1209"/>
        <v>186560</v>
      </c>
      <c r="AC566" s="186">
        <f t="shared" si="1209"/>
        <v>15250</v>
      </c>
      <c r="AD566" s="186">
        <f t="shared" si="1209"/>
        <v>87061550.449999988</v>
      </c>
      <c r="AE566" s="186">
        <f t="shared" si="1059"/>
        <v>87263360.449999988</v>
      </c>
      <c r="AF566" s="186">
        <f t="shared" ref="AF566:AH566" si="1214">AF12+AF106+AF222+AF327+AF397+AF499+AF526+AF560</f>
        <v>4980400</v>
      </c>
      <c r="AG566" s="186">
        <f t="shared" si="1214"/>
        <v>1675703</v>
      </c>
      <c r="AH566" s="186">
        <f t="shared" si="1214"/>
        <v>6097412.5</v>
      </c>
      <c r="AI566" s="186">
        <f t="shared" si="1060"/>
        <v>12753515.5</v>
      </c>
      <c r="AJ566" s="186">
        <f t="shared" ref="AJ566:AL566" si="1215">AJ12+AJ106+AJ222+AJ327+AJ397+AJ499+AJ526+AJ560</f>
        <v>849625.60000000009</v>
      </c>
      <c r="AK566" s="186">
        <f t="shared" si="1215"/>
        <v>107576.035</v>
      </c>
      <c r="AL566" s="186">
        <f t="shared" si="1215"/>
        <v>904550</v>
      </c>
      <c r="AM566" s="186">
        <f t="shared" si="1061"/>
        <v>1861751.6350000002</v>
      </c>
      <c r="AN566" s="186">
        <f t="shared" ref="AN566:AP566" si="1216">AN12+AN106+AN222+AN327+AN397+AN499+AN526+AN560</f>
        <v>23906.25</v>
      </c>
      <c r="AO566" s="186">
        <f t="shared" si="1216"/>
        <v>58910</v>
      </c>
      <c r="AP566" s="186">
        <f t="shared" si="1216"/>
        <v>95450</v>
      </c>
      <c r="AQ566" s="186">
        <f t="shared" si="1062"/>
        <v>178266.25</v>
      </c>
      <c r="AR566" s="186">
        <f t="shared" si="1063"/>
        <v>102056893.83499999</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766"/>
  <sheetViews>
    <sheetView showGridLines="0" topLeftCell="A586" zoomScale="90" zoomScaleNormal="90" workbookViewId="0">
      <selection activeCell="L664" sqref="L664"/>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1428</v>
      </c>
      <c r="K2" s="125" t="s">
        <v>1364</v>
      </c>
      <c r="L2" s="125" t="s">
        <v>1365</v>
      </c>
      <c r="M2" s="125" t="s">
        <v>1366</v>
      </c>
      <c r="N2" s="125" t="s">
        <v>1367</v>
      </c>
      <c r="O2" s="125" t="s">
        <v>1368</v>
      </c>
      <c r="P2" s="122" t="s">
        <v>1447</v>
      </c>
      <c r="Q2" s="122" t="s">
        <v>1484</v>
      </c>
      <c r="S2" s="429" t="str">
        <f>+Presupuesto!D11</f>
        <v>Recurrente</v>
      </c>
      <c r="T2" s="429"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30">
        <f>SUMIF(C:C,$C$10,D:D)</f>
        <v>189320.5</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543">
        <f>SUM(G17:G26)</f>
        <v>2703.75</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57" t="s">
        <v>2511</v>
      </c>
      <c r="E13" s="93"/>
      <c r="F13" s="93"/>
      <c r="G13" s="93"/>
      <c r="H13" s="76"/>
      <c r="I13" s="76"/>
      <c r="J13" s="76"/>
      <c r="K13" s="112"/>
      <c r="N13" s="153"/>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 7. En un taller de media jornada, diseñar e iniciar el proyecto de Incentivos Educativos (Implica incentivos a Docentes, Estudiantes y personal Administrativo).</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2" t="s">
        <v>47</v>
      </c>
      <c r="D17" s="670">
        <v>35</v>
      </c>
      <c r="E17" s="323"/>
      <c r="F17" s="115">
        <v>30000</v>
      </c>
      <c r="G17" s="324">
        <f t="shared" ref="G17:G25" si="0">E17*F17</f>
        <v>0</v>
      </c>
      <c r="H17" s="325"/>
      <c r="I17" s="116" t="s">
        <v>699</v>
      </c>
      <c r="J17" s="116" t="str">
        <f>VLOOKUP(I17,Presupuesto!$B$11:$C$566,2,0)</f>
        <v>SERVICIOS DE CAPACITACION.</v>
      </c>
      <c r="K17" s="326" t="s">
        <v>1484</v>
      </c>
      <c r="L17" s="116" t="s">
        <v>394</v>
      </c>
      <c r="N17" s="153"/>
    </row>
    <row r="18" spans="2:14" x14ac:dyDescent="0.25">
      <c r="B18" s="93"/>
      <c r="C18" s="99" t="s">
        <v>48</v>
      </c>
      <c r="D18" s="671"/>
      <c r="E18" s="200">
        <f>D17</f>
        <v>35</v>
      </c>
      <c r="F18" s="100">
        <v>0</v>
      </c>
      <c r="G18" s="97">
        <f t="shared" si="0"/>
        <v>0</v>
      </c>
      <c r="H18" s="161"/>
      <c r="I18" s="98" t="s">
        <v>717</v>
      </c>
      <c r="J18" s="98" t="str">
        <f>VLOOKUP(I18,Presupuesto!$B$11:$C$566,2,0)</f>
        <v>SERVICIOS DE IMPRENTA PUBLIC.Y REPRODUCCION</v>
      </c>
      <c r="K18" s="98" t="str">
        <f t="shared" ref="K18:K26" si="1">$K$17</f>
        <v>Gestión Tecnologías de Información y Comunicación</v>
      </c>
      <c r="L18" s="98" t="s">
        <v>412</v>
      </c>
      <c r="N18" s="153"/>
    </row>
    <row r="19" spans="2:14" x14ac:dyDescent="0.25">
      <c r="B19" s="93"/>
      <c r="C19" s="99" t="s">
        <v>49</v>
      </c>
      <c r="D19" s="671"/>
      <c r="E19" s="200">
        <f>D17</f>
        <v>35</v>
      </c>
      <c r="F19" s="100">
        <v>70</v>
      </c>
      <c r="G19" s="97">
        <f t="shared" si="0"/>
        <v>2450</v>
      </c>
      <c r="H19" s="161" t="s">
        <v>129</v>
      </c>
      <c r="I19" s="98" t="s">
        <v>792</v>
      </c>
      <c r="J19" s="98" t="str">
        <f>VLOOKUP(I19,Presupuesto!$B$11:$C$566,2,0)</f>
        <v>ALIMENTOS B EBIDAS PARA PERSONAS</v>
      </c>
      <c r="K19" s="98" t="s">
        <v>1357</v>
      </c>
      <c r="L19" s="98" t="s">
        <v>395</v>
      </c>
      <c r="N19" s="153"/>
    </row>
    <row r="20" spans="2:14" x14ac:dyDescent="0.25">
      <c r="B20" s="93"/>
      <c r="C20" s="99" t="s">
        <v>50</v>
      </c>
      <c r="D20" s="671"/>
      <c r="E20" s="151">
        <v>0</v>
      </c>
      <c r="F20" s="118">
        <v>10000</v>
      </c>
      <c r="G20" s="97">
        <f t="shared" si="0"/>
        <v>0</v>
      </c>
      <c r="H20" s="161"/>
      <c r="I20" s="318" t="s">
        <v>300</v>
      </c>
      <c r="J20" s="98" t="str">
        <f>VLOOKUP(I20,Presupuesto!$B$11:$C$566,2,0)</f>
        <v>PASAJES (26100-00)</v>
      </c>
      <c r="K20" s="98" t="str">
        <f t="shared" si="1"/>
        <v>Gestión Tecnologías de Información y Comunicación</v>
      </c>
      <c r="L20" s="98" t="s">
        <v>412</v>
      </c>
      <c r="N20" s="153"/>
    </row>
    <row r="21" spans="2:14" x14ac:dyDescent="0.25">
      <c r="B21" s="93"/>
      <c r="C21" s="99" t="s">
        <v>417</v>
      </c>
      <c r="D21" s="671"/>
      <c r="E21" s="151">
        <v>0</v>
      </c>
      <c r="F21" s="118">
        <v>250</v>
      </c>
      <c r="G21" s="97">
        <f t="shared" si="0"/>
        <v>0</v>
      </c>
      <c r="H21" s="161"/>
      <c r="I21" s="98" t="s">
        <v>821</v>
      </c>
      <c r="J21" s="98" t="str">
        <f>VLOOKUP(I21,Presupuesto!$B$11:$C$566,2,0)</f>
        <v>PRODUCTOS PAPEL Y CARTON</v>
      </c>
      <c r="K21" s="98" t="str">
        <f t="shared" si="1"/>
        <v>Gestión Tecnologías de Información y Comunicación</v>
      </c>
      <c r="L21" s="98" t="s">
        <v>412</v>
      </c>
      <c r="N21" s="153"/>
    </row>
    <row r="22" spans="2:14" x14ac:dyDescent="0.25">
      <c r="B22" s="93"/>
      <c r="C22" s="99" t="s">
        <v>51</v>
      </c>
      <c r="D22" s="671"/>
      <c r="E22" s="200">
        <f>(D17*25)/500</f>
        <v>1.75</v>
      </c>
      <c r="F22" s="100">
        <v>85</v>
      </c>
      <c r="G22" s="97">
        <f t="shared" si="0"/>
        <v>148.75</v>
      </c>
      <c r="H22" s="161" t="s">
        <v>129</v>
      </c>
      <c r="I22" s="98" t="s">
        <v>821</v>
      </c>
      <c r="J22" s="98" t="str">
        <f>VLOOKUP(I22,Presupuesto!$B$11:$C$566,2,0)</f>
        <v>PRODUCTOS PAPEL Y CARTON</v>
      </c>
      <c r="K22" s="98" t="s">
        <v>1357</v>
      </c>
      <c r="L22" s="98" t="s">
        <v>395</v>
      </c>
      <c r="N22" s="153"/>
    </row>
    <row r="23" spans="2:14" x14ac:dyDescent="0.25">
      <c r="B23" s="93"/>
      <c r="C23" s="99" t="s">
        <v>123</v>
      </c>
      <c r="D23" s="671"/>
      <c r="E23" s="200">
        <f>D17/12</f>
        <v>2.9166666666666665</v>
      </c>
      <c r="F23" s="100">
        <v>36</v>
      </c>
      <c r="G23" s="97">
        <f t="shared" si="0"/>
        <v>105</v>
      </c>
      <c r="H23" s="161" t="s">
        <v>129</v>
      </c>
      <c r="I23" s="98" t="s">
        <v>942</v>
      </c>
      <c r="J23" s="98" t="str">
        <f>VLOOKUP(I23,Presupuesto!$B$11:$C$566,2,0)</f>
        <v>UTILES DE ESCRITORIO, OFICINA Y ENSE¥ANZA</v>
      </c>
      <c r="K23" s="98" t="s">
        <v>1357</v>
      </c>
      <c r="L23" s="98" t="s">
        <v>395</v>
      </c>
      <c r="N23" s="153"/>
    </row>
    <row r="24" spans="2:14" x14ac:dyDescent="0.25">
      <c r="B24" s="93"/>
      <c r="C24" s="99" t="s">
        <v>34</v>
      </c>
      <c r="D24" s="671"/>
      <c r="E24" s="200">
        <f>D17/12</f>
        <v>2.9166666666666665</v>
      </c>
      <c r="F24" s="100">
        <v>0</v>
      </c>
      <c r="G24" s="97">
        <f t="shared" si="0"/>
        <v>0</v>
      </c>
      <c r="H24" s="161"/>
      <c r="I24" s="98" t="s">
        <v>942</v>
      </c>
      <c r="J24" s="98" t="str">
        <f>VLOOKUP(I24,Presupuesto!$B$11:$C$566,2,0)</f>
        <v>UTILES DE ESCRITORIO, OFICINA Y ENSE¥ANZA</v>
      </c>
      <c r="K24" s="98" t="str">
        <f t="shared" si="1"/>
        <v>Gestión Tecnologías de Información y Comunicación</v>
      </c>
      <c r="L24" s="98" t="s">
        <v>412</v>
      </c>
      <c r="N24" s="153"/>
    </row>
    <row r="25" spans="2:14" x14ac:dyDescent="0.25">
      <c r="B25" s="93"/>
      <c r="C25" s="109" t="s">
        <v>52</v>
      </c>
      <c r="D25" s="671"/>
      <c r="E25" s="213">
        <v>0</v>
      </c>
      <c r="F25" s="119">
        <v>0</v>
      </c>
      <c r="G25" s="97">
        <f t="shared" si="0"/>
        <v>0</v>
      </c>
      <c r="H25" s="161"/>
      <c r="I25" s="98" t="s">
        <v>942</v>
      </c>
      <c r="J25" s="98" t="str">
        <f>VLOOKUP(I25,Presupuesto!$B$11:$C$566,2,0)</f>
        <v>UTILES DE ESCRITORIO, OFICINA Y ENSE¥ANZA</v>
      </c>
      <c r="K25" s="98" t="str">
        <f t="shared" si="1"/>
        <v>Gestión Tecnologías de Información y Comunicación</v>
      </c>
      <c r="L25" s="98" t="s">
        <v>412</v>
      </c>
      <c r="N25" s="153"/>
    </row>
    <row r="26" spans="2:14" ht="15.75" thickBot="1" x14ac:dyDescent="0.3">
      <c r="B26" s="93"/>
      <c r="C26" s="217" t="s">
        <v>432</v>
      </c>
      <c r="D26" s="218">
        <v>0</v>
      </c>
      <c r="E26" s="327">
        <v>0</v>
      </c>
      <c r="F26" s="104">
        <f>HLOOKUP(C26,$AH$2:$BU$3,2,0)</f>
        <v>1750</v>
      </c>
      <c r="G26" s="105">
        <f>D26*E26*F26</f>
        <v>0</v>
      </c>
      <c r="H26" s="328"/>
      <c r="I26" s="329" t="s">
        <v>301</v>
      </c>
      <c r="J26" s="106" t="str">
        <f>VLOOKUP(I26,Presupuesto!$B$11:$C$566,2,0)</f>
        <v>VIATICOS (26200-00)</v>
      </c>
      <c r="K26" s="330" t="str">
        <f t="shared" si="1"/>
        <v>Gestión Tecnologías de Información y Comunicación</v>
      </c>
      <c r="L26" s="330" t="s">
        <v>412</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543">
        <f>SUM(G36:G45)</f>
        <v>3862.5</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57" t="s">
        <v>2522</v>
      </c>
      <c r="E32" s="93"/>
      <c r="F32" s="93"/>
      <c r="G32" s="93"/>
      <c r="H32" s="76"/>
      <c r="I32" s="76"/>
      <c r="J32" s="76"/>
      <c r="K32" s="112"/>
    </row>
    <row r="33" spans="3:12" ht="18.75" x14ac:dyDescent="0.25">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1. Realizar un taller informativo y virtual sobre los requerimientos para publicar en revistas nacionales e internacionales, dirigido a profesores y estudiantes.</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2" t="s">
        <v>47</v>
      </c>
      <c r="D36" s="670">
        <v>50</v>
      </c>
      <c r="E36" s="323"/>
      <c r="F36" s="115">
        <v>30000</v>
      </c>
      <c r="G36" s="324">
        <f t="shared" ref="G36:G44" si="2">E36*F36</f>
        <v>0</v>
      </c>
      <c r="H36" s="325"/>
      <c r="I36" s="116" t="s">
        <v>699</v>
      </c>
      <c r="J36" s="116" t="str">
        <f>VLOOKUP(I36,Presupuesto!$B$11:$C$566,2,0)</f>
        <v>SERVICIOS DE CAPACITACION.</v>
      </c>
      <c r="K36" s="326" t="s">
        <v>1484</v>
      </c>
      <c r="L36" s="116" t="s">
        <v>394</v>
      </c>
    </row>
    <row r="37" spans="3:12" x14ac:dyDescent="0.25">
      <c r="C37" s="99" t="s">
        <v>48</v>
      </c>
      <c r="D37" s="671"/>
      <c r="E37" s="200">
        <f>D36</f>
        <v>50</v>
      </c>
      <c r="F37" s="100">
        <v>0</v>
      </c>
      <c r="G37" s="97">
        <f t="shared" si="2"/>
        <v>0</v>
      </c>
      <c r="H37" s="161"/>
      <c r="I37" s="98" t="s">
        <v>717</v>
      </c>
      <c r="J37" s="98" t="str">
        <f>VLOOKUP(I37,Presupuesto!$B$11:$C$566,2,0)</f>
        <v>SERVICIOS DE IMPRENTA PUBLIC.Y REPRODUCCION</v>
      </c>
      <c r="K37" s="98" t="str">
        <f>$K$36</f>
        <v>Gestión Tecnologías de Información y Comunicación</v>
      </c>
      <c r="L37" s="98" t="s">
        <v>412</v>
      </c>
    </row>
    <row r="38" spans="3:12" x14ac:dyDescent="0.25">
      <c r="C38" s="99" t="s">
        <v>49</v>
      </c>
      <c r="D38" s="671"/>
      <c r="E38" s="200">
        <f>D36</f>
        <v>50</v>
      </c>
      <c r="F38" s="100">
        <v>70</v>
      </c>
      <c r="G38" s="97">
        <f t="shared" si="2"/>
        <v>3500</v>
      </c>
      <c r="H38" s="161" t="s">
        <v>129</v>
      </c>
      <c r="I38" s="98" t="s">
        <v>792</v>
      </c>
      <c r="J38" s="98" t="str">
        <f>VLOOKUP(I38,Presupuesto!$B$11:$C$566,2,0)</f>
        <v>ALIMENTOS B EBIDAS PARA PERSONAS</v>
      </c>
      <c r="K38" s="98" t="s">
        <v>1359</v>
      </c>
      <c r="L38" s="98" t="s">
        <v>400</v>
      </c>
    </row>
    <row r="39" spans="3:12" x14ac:dyDescent="0.25">
      <c r="C39" s="99" t="s">
        <v>50</v>
      </c>
      <c r="D39" s="671"/>
      <c r="E39" s="151">
        <v>0</v>
      </c>
      <c r="F39" s="118">
        <v>10000</v>
      </c>
      <c r="G39" s="97">
        <f t="shared" si="2"/>
        <v>0</v>
      </c>
      <c r="H39" s="161"/>
      <c r="I39" s="318" t="s">
        <v>300</v>
      </c>
      <c r="J39" s="98" t="str">
        <f>VLOOKUP(I39,Presupuesto!$B$11:$C$566,2,0)</f>
        <v>PASAJES (26100-00)</v>
      </c>
      <c r="K39" s="98" t="str">
        <f t="shared" ref="K39:K45" si="3">$K$36</f>
        <v>Gestión Tecnologías de Información y Comunicación</v>
      </c>
      <c r="L39" s="98" t="s">
        <v>412</v>
      </c>
    </row>
    <row r="40" spans="3:12" x14ac:dyDescent="0.25">
      <c r="C40" s="99" t="s">
        <v>417</v>
      </c>
      <c r="D40" s="671"/>
      <c r="E40" s="151">
        <v>0</v>
      </c>
      <c r="F40" s="118">
        <v>250</v>
      </c>
      <c r="G40" s="97">
        <f t="shared" si="2"/>
        <v>0</v>
      </c>
      <c r="H40" s="161"/>
      <c r="I40" s="98" t="s">
        <v>821</v>
      </c>
      <c r="J40" s="98" t="str">
        <f>VLOOKUP(I40,Presupuesto!$B$11:$C$566,2,0)</f>
        <v>PRODUCTOS PAPEL Y CARTON</v>
      </c>
      <c r="K40" s="98" t="str">
        <f t="shared" si="3"/>
        <v>Gestión Tecnologías de Información y Comunicación</v>
      </c>
      <c r="L40" s="98" t="s">
        <v>412</v>
      </c>
    </row>
    <row r="41" spans="3:12" x14ac:dyDescent="0.25">
      <c r="C41" s="99" t="s">
        <v>51</v>
      </c>
      <c r="D41" s="671"/>
      <c r="E41" s="200">
        <f>(D36*25)/500</f>
        <v>2.5</v>
      </c>
      <c r="F41" s="100">
        <v>85</v>
      </c>
      <c r="G41" s="97">
        <f t="shared" si="2"/>
        <v>212.5</v>
      </c>
      <c r="H41" s="161" t="s">
        <v>129</v>
      </c>
      <c r="I41" s="98" t="s">
        <v>821</v>
      </c>
      <c r="J41" s="98" t="str">
        <f>VLOOKUP(I41,Presupuesto!$B$11:$C$566,2,0)</f>
        <v>PRODUCTOS PAPEL Y CARTON</v>
      </c>
      <c r="K41" s="98" t="s">
        <v>1359</v>
      </c>
      <c r="L41" s="98" t="s">
        <v>400</v>
      </c>
    </row>
    <row r="42" spans="3:12" x14ac:dyDescent="0.25">
      <c r="C42" s="99" t="s">
        <v>123</v>
      </c>
      <c r="D42" s="671"/>
      <c r="E42" s="200">
        <f>D36/12</f>
        <v>4.166666666666667</v>
      </c>
      <c r="F42" s="100">
        <v>36</v>
      </c>
      <c r="G42" s="97">
        <f t="shared" si="2"/>
        <v>150</v>
      </c>
      <c r="H42" s="161" t="s">
        <v>129</v>
      </c>
      <c r="I42" s="98" t="s">
        <v>942</v>
      </c>
      <c r="J42" s="98" t="str">
        <f>VLOOKUP(I42,Presupuesto!$B$11:$C$566,2,0)</f>
        <v>UTILES DE ESCRITORIO, OFICINA Y ENSE¥ANZA</v>
      </c>
      <c r="K42" s="98" t="s">
        <v>1359</v>
      </c>
      <c r="L42" s="98" t="s">
        <v>400</v>
      </c>
    </row>
    <row r="43" spans="3:12" x14ac:dyDescent="0.25">
      <c r="C43" s="99" t="s">
        <v>34</v>
      </c>
      <c r="D43" s="671"/>
      <c r="E43" s="200">
        <f>D36/12</f>
        <v>4.166666666666667</v>
      </c>
      <c r="F43" s="100">
        <v>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x14ac:dyDescent="0.25">
      <c r="C44" s="109" t="s">
        <v>52</v>
      </c>
      <c r="D44" s="671"/>
      <c r="E44" s="213">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x14ac:dyDescent="0.3">
      <c r="C45" s="217" t="s">
        <v>430</v>
      </c>
      <c r="D45" s="218">
        <v>0</v>
      </c>
      <c r="E45" s="327">
        <v>0</v>
      </c>
      <c r="F45" s="104">
        <f>HLOOKUP(C45,$AH$2:$BU$3,2,0)</f>
        <v>1150</v>
      </c>
      <c r="G45" s="105">
        <f>D45*E45*F45</f>
        <v>0</v>
      </c>
      <c r="H45" s="328"/>
      <c r="I45" s="329" t="s">
        <v>301</v>
      </c>
      <c r="J45" s="106" t="str">
        <f>VLOOKUP(I45,Presupuesto!$B$11:$C$566,2,0)</f>
        <v>VIATICOS (26200-00)</v>
      </c>
      <c r="K45" s="330" t="str">
        <f t="shared" si="3"/>
        <v>Gestión Tecnologías de Información y Comunicación</v>
      </c>
      <c r="L45" s="330" t="s">
        <v>412</v>
      </c>
    </row>
    <row r="47" spans="3:12" ht="15.75" thickBot="1" x14ac:dyDescent="0.3"/>
    <row r="48" spans="3:12" ht="15.75" thickBot="1" x14ac:dyDescent="0.3">
      <c r="C48" s="29" t="s">
        <v>43</v>
      </c>
      <c r="D48" s="543">
        <f>SUM(G55:G64)</f>
        <v>3862.5</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57" t="s">
        <v>2524</v>
      </c>
      <c r="E51" s="93"/>
      <c r="F51" s="93"/>
      <c r="G51" s="93"/>
      <c r="H51" s="76"/>
      <c r="I51" s="76"/>
      <c r="J51" s="76"/>
      <c r="K51" s="112"/>
    </row>
    <row r="52" spans="3:12" ht="18.75" x14ac:dyDescent="0.25">
      <c r="C52" s="211"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 xml:space="preserve">4. Desarrollar un taller de media jornada sobre Sistematización de los
Procesos de investigación
</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2" t="s">
        <v>47</v>
      </c>
      <c r="D55" s="670">
        <v>50</v>
      </c>
      <c r="E55" s="323"/>
      <c r="F55" s="115">
        <v>30000</v>
      </c>
      <c r="G55" s="324">
        <f t="shared" ref="G55:G63" si="4">E55*F55</f>
        <v>0</v>
      </c>
      <c r="H55" s="325"/>
      <c r="I55" s="116" t="s">
        <v>699</v>
      </c>
      <c r="J55" s="116" t="str">
        <f>VLOOKUP(I55,Presupuesto!$B$11:$C$566,2,0)</f>
        <v>SERVICIOS DE CAPACITACION.</v>
      </c>
      <c r="K55" s="326" t="s">
        <v>1484</v>
      </c>
      <c r="L55" s="116" t="s">
        <v>394</v>
      </c>
    </row>
    <row r="56" spans="3:12" x14ac:dyDescent="0.25">
      <c r="C56" s="99" t="s">
        <v>48</v>
      </c>
      <c r="D56" s="671"/>
      <c r="E56" s="200">
        <f>D55</f>
        <v>50</v>
      </c>
      <c r="F56" s="100">
        <v>0</v>
      </c>
      <c r="G56" s="97">
        <f t="shared" si="4"/>
        <v>0</v>
      </c>
      <c r="H56" s="161"/>
      <c r="I56" s="98" t="s">
        <v>717</v>
      </c>
      <c r="J56" s="98" t="str">
        <f>VLOOKUP(I56,Presupuesto!$B$11:$C$566,2,0)</f>
        <v>SERVICIOS DE IMPRENTA PUBLIC.Y REPRODUCCION</v>
      </c>
      <c r="K56" s="98" t="str">
        <f t="shared" ref="K56" si="5">$K$55</f>
        <v>Gestión Tecnologías de Información y Comunicación</v>
      </c>
      <c r="L56" s="98" t="s">
        <v>412</v>
      </c>
    </row>
    <row r="57" spans="3:12" x14ac:dyDescent="0.25">
      <c r="C57" s="99" t="s">
        <v>49</v>
      </c>
      <c r="D57" s="671"/>
      <c r="E57" s="200">
        <f>D55</f>
        <v>50</v>
      </c>
      <c r="F57" s="100">
        <v>70</v>
      </c>
      <c r="G57" s="97">
        <f t="shared" si="4"/>
        <v>3500</v>
      </c>
      <c r="H57" s="161" t="s">
        <v>129</v>
      </c>
      <c r="I57" s="98" t="s">
        <v>792</v>
      </c>
      <c r="J57" s="98" t="str">
        <f>VLOOKUP(I57,Presupuesto!$B$11:$C$566,2,0)</f>
        <v>ALIMENTOS B EBIDAS PARA PERSONAS</v>
      </c>
      <c r="K57" s="98" t="s">
        <v>1359</v>
      </c>
      <c r="L57" s="98" t="s">
        <v>395</v>
      </c>
    </row>
    <row r="58" spans="3:12" x14ac:dyDescent="0.25">
      <c r="C58" s="99" t="s">
        <v>50</v>
      </c>
      <c r="D58" s="671"/>
      <c r="E58" s="151">
        <v>0</v>
      </c>
      <c r="F58" s="118">
        <v>10000</v>
      </c>
      <c r="G58" s="97">
        <f t="shared" si="4"/>
        <v>0</v>
      </c>
      <c r="H58" s="161"/>
      <c r="I58" s="318" t="s">
        <v>300</v>
      </c>
      <c r="J58" s="98" t="str">
        <f>VLOOKUP(I58,Presupuesto!$B$11:$C$566,2,0)</f>
        <v>PASAJES (26100-00)</v>
      </c>
      <c r="K58" s="98" t="str">
        <f>$K$55</f>
        <v>Gestión Tecnologías de Información y Comunicación</v>
      </c>
      <c r="L58" s="98" t="s">
        <v>412</v>
      </c>
    </row>
    <row r="59" spans="3:12" x14ac:dyDescent="0.25">
      <c r="C59" s="99" t="s">
        <v>417</v>
      </c>
      <c r="D59" s="671"/>
      <c r="E59" s="151">
        <v>0</v>
      </c>
      <c r="F59" s="118">
        <v>250</v>
      </c>
      <c r="G59" s="97">
        <f t="shared" si="4"/>
        <v>0</v>
      </c>
      <c r="H59" s="161"/>
      <c r="I59" s="98" t="s">
        <v>821</v>
      </c>
      <c r="J59" s="98" t="str">
        <f>VLOOKUP(I59,Presupuesto!$B$11:$C$566,2,0)</f>
        <v>PRODUCTOS PAPEL Y CARTON</v>
      </c>
      <c r="K59" s="98" t="str">
        <f t="shared" ref="K59:K64" si="6">$K$55</f>
        <v>Gestión Tecnologías de Información y Comunicación</v>
      </c>
      <c r="L59" s="98" t="s">
        <v>412</v>
      </c>
    </row>
    <row r="60" spans="3:12" x14ac:dyDescent="0.25">
      <c r="C60" s="99" t="s">
        <v>51</v>
      </c>
      <c r="D60" s="671"/>
      <c r="E60" s="200">
        <f>(D55*25)/500</f>
        <v>2.5</v>
      </c>
      <c r="F60" s="100">
        <v>85</v>
      </c>
      <c r="G60" s="97">
        <f t="shared" si="4"/>
        <v>212.5</v>
      </c>
      <c r="H60" s="161" t="s">
        <v>129</v>
      </c>
      <c r="I60" s="98" t="s">
        <v>821</v>
      </c>
      <c r="J60" s="98" t="str">
        <f>VLOOKUP(I60,Presupuesto!$B$11:$C$566,2,0)</f>
        <v>PRODUCTOS PAPEL Y CARTON</v>
      </c>
      <c r="K60" s="98" t="s">
        <v>1359</v>
      </c>
      <c r="L60" s="98" t="s">
        <v>395</v>
      </c>
    </row>
    <row r="61" spans="3:12" x14ac:dyDescent="0.25">
      <c r="C61" s="99" t="s">
        <v>123</v>
      </c>
      <c r="D61" s="671"/>
      <c r="E61" s="200">
        <f>D55/12</f>
        <v>4.166666666666667</v>
      </c>
      <c r="F61" s="100">
        <v>36</v>
      </c>
      <c r="G61" s="97">
        <f t="shared" si="4"/>
        <v>150</v>
      </c>
      <c r="H61" s="161" t="s">
        <v>129</v>
      </c>
      <c r="I61" s="98" t="s">
        <v>942</v>
      </c>
      <c r="J61" s="98" t="str">
        <f>VLOOKUP(I61,Presupuesto!$B$11:$C$566,2,0)</f>
        <v>UTILES DE ESCRITORIO, OFICINA Y ENSE¥ANZA</v>
      </c>
      <c r="K61" s="98" t="s">
        <v>1359</v>
      </c>
      <c r="L61" s="98" t="s">
        <v>395</v>
      </c>
    </row>
    <row r="62" spans="3:12" x14ac:dyDescent="0.25">
      <c r="C62" s="99" t="s">
        <v>34</v>
      </c>
      <c r="D62" s="671"/>
      <c r="E62" s="200">
        <f>D55/12</f>
        <v>4.166666666666667</v>
      </c>
      <c r="F62" s="100">
        <v>0</v>
      </c>
      <c r="G62" s="97">
        <f t="shared" si="4"/>
        <v>0</v>
      </c>
      <c r="H62" s="161"/>
      <c r="I62" s="98" t="s">
        <v>942</v>
      </c>
      <c r="J62" s="98" t="str">
        <f>VLOOKUP(I62,Presupuesto!$B$11:$C$566,2,0)</f>
        <v>UTILES DE ESCRITORIO, OFICINA Y ENSE¥ANZA</v>
      </c>
      <c r="K62" s="98" t="str">
        <f t="shared" si="6"/>
        <v>Gestión Tecnologías de Información y Comunicación</v>
      </c>
      <c r="L62" s="98" t="s">
        <v>412</v>
      </c>
    </row>
    <row r="63" spans="3:12" x14ac:dyDescent="0.25">
      <c r="C63" s="109" t="s">
        <v>52</v>
      </c>
      <c r="D63" s="671"/>
      <c r="E63" s="213">
        <v>0</v>
      </c>
      <c r="F63" s="119">
        <v>25</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t="15.75" thickBot="1" x14ac:dyDescent="0.3">
      <c r="C64" s="217" t="s">
        <v>430</v>
      </c>
      <c r="D64" s="218">
        <v>0</v>
      </c>
      <c r="E64" s="327">
        <v>0</v>
      </c>
      <c r="F64" s="104">
        <f>HLOOKUP(C64,$AH$2:$BU$3,2,0)</f>
        <v>1150</v>
      </c>
      <c r="G64" s="105">
        <f>D64*E64*F64</f>
        <v>0</v>
      </c>
      <c r="H64" s="328"/>
      <c r="I64" s="329" t="s">
        <v>301</v>
      </c>
      <c r="J64" s="106" t="str">
        <f>VLOOKUP(I64,Presupuesto!$B$11:$C$566,2,0)</f>
        <v>VIATICOS (26200-00)</v>
      </c>
      <c r="K64" s="330" t="str">
        <f t="shared" si="6"/>
        <v>Gestión Tecnologías de Información y Comunicación</v>
      </c>
      <c r="L64" s="330"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543">
        <f>SUM(G74:G83)</f>
        <v>10145</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57" t="s">
        <v>2529</v>
      </c>
      <c r="E70" s="93"/>
      <c r="F70" s="93"/>
      <c r="G70" s="93"/>
      <c r="H70" s="76"/>
      <c r="I70" s="76"/>
      <c r="J70" s="76"/>
      <c r="K70" s="112"/>
    </row>
    <row r="71" spans="3:12" ht="18.75" x14ac:dyDescent="0.25">
      <c r="C71" s="211"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1. Articular el sistema generador de conocimientos, el sistema productivo y los servicios que presta la Facultad, mediante el diseño de un programa conjunto desarrollado en 2 talleres de jornadas  completas.</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2" t="s">
        <v>47</v>
      </c>
      <c r="D74" s="670">
        <v>20</v>
      </c>
      <c r="E74" s="323"/>
      <c r="F74" s="115">
        <v>30000</v>
      </c>
      <c r="G74" s="324">
        <f t="shared" ref="G74:G82" si="7">E74*F74</f>
        <v>0</v>
      </c>
      <c r="H74" s="325"/>
      <c r="I74" s="116" t="s">
        <v>699</v>
      </c>
      <c r="J74" s="116" t="str">
        <f>VLOOKUP(I74,Presupuesto!$B$11:$C$566,2,0)</f>
        <v>SERVICIOS DE CAPACITACION.</v>
      </c>
      <c r="K74" s="326" t="s">
        <v>1484</v>
      </c>
      <c r="L74" s="116" t="s">
        <v>394</v>
      </c>
    </row>
    <row r="75" spans="3:12" x14ac:dyDescent="0.25">
      <c r="C75" s="99" t="s">
        <v>48</v>
      </c>
      <c r="D75" s="671"/>
      <c r="E75" s="200">
        <f>D74</f>
        <v>20</v>
      </c>
      <c r="F75" s="100">
        <v>0</v>
      </c>
      <c r="G75" s="97">
        <f t="shared" si="7"/>
        <v>0</v>
      </c>
      <c r="H75" s="161"/>
      <c r="I75" s="98" t="s">
        <v>717</v>
      </c>
      <c r="J75" s="98" t="str">
        <f>VLOOKUP(I75,Presupuesto!$B$11:$C$566,2,0)</f>
        <v>SERVICIOS DE IMPRENTA PUBLIC.Y REPRODUCCION</v>
      </c>
      <c r="K75" s="98" t="str">
        <f>$K$74</f>
        <v>Gestión Tecnologías de Información y Comunicación</v>
      </c>
      <c r="L75" s="98" t="s">
        <v>412</v>
      </c>
    </row>
    <row r="76" spans="3:12" x14ac:dyDescent="0.25">
      <c r="C76" s="99" t="s">
        <v>49</v>
      </c>
      <c r="D76" s="671"/>
      <c r="E76" s="200">
        <f>D74</f>
        <v>20</v>
      </c>
      <c r="F76" s="100">
        <v>500</v>
      </c>
      <c r="G76" s="97">
        <f t="shared" si="7"/>
        <v>10000</v>
      </c>
      <c r="H76" s="161" t="s">
        <v>129</v>
      </c>
      <c r="I76" s="98" t="s">
        <v>792</v>
      </c>
      <c r="J76" s="98" t="str">
        <f>VLOOKUP(I76,Presupuesto!$B$11:$C$566,2,0)</f>
        <v>ALIMENTOS B EBIDAS PARA PERSONAS</v>
      </c>
      <c r="K76" s="98" t="s">
        <v>1359</v>
      </c>
      <c r="L76" s="98" t="s">
        <v>397</v>
      </c>
    </row>
    <row r="77" spans="3:12" x14ac:dyDescent="0.25">
      <c r="C77" s="99" t="s">
        <v>50</v>
      </c>
      <c r="D77" s="671"/>
      <c r="E77" s="151">
        <v>0</v>
      </c>
      <c r="F77" s="118">
        <v>10000</v>
      </c>
      <c r="G77" s="97">
        <f t="shared" si="7"/>
        <v>0</v>
      </c>
      <c r="H77" s="161"/>
      <c r="I77" s="318" t="s">
        <v>300</v>
      </c>
      <c r="J77" s="98" t="str">
        <f>VLOOKUP(I77,Presupuesto!$B$11:$C$566,2,0)</f>
        <v>PASAJES (26100-00)</v>
      </c>
      <c r="K77" s="98" t="str">
        <f t="shared" ref="K77:K83" si="8">$K$74</f>
        <v>Gestión Tecnologías de Información y Comunicación</v>
      </c>
      <c r="L77" s="98" t="s">
        <v>412</v>
      </c>
    </row>
    <row r="78" spans="3:12" x14ac:dyDescent="0.25">
      <c r="C78" s="99" t="s">
        <v>417</v>
      </c>
      <c r="D78" s="671"/>
      <c r="E78" s="151">
        <v>0</v>
      </c>
      <c r="F78" s="118">
        <v>250</v>
      </c>
      <c r="G78" s="97">
        <f t="shared" si="7"/>
        <v>0</v>
      </c>
      <c r="H78" s="161"/>
      <c r="I78" s="98" t="s">
        <v>821</v>
      </c>
      <c r="J78" s="98" t="str">
        <f>VLOOKUP(I78,Presupuesto!$B$11:$C$566,2,0)</f>
        <v>PRODUCTOS PAPEL Y CARTON</v>
      </c>
      <c r="K78" s="98" t="str">
        <f t="shared" si="8"/>
        <v>Gestión Tecnologías de Información y Comunicación</v>
      </c>
      <c r="L78" s="98" t="s">
        <v>412</v>
      </c>
    </row>
    <row r="79" spans="3:12" x14ac:dyDescent="0.25">
      <c r="C79" s="99" t="s">
        <v>51</v>
      </c>
      <c r="D79" s="671"/>
      <c r="E79" s="200">
        <f>(D74*25)/500</f>
        <v>1</v>
      </c>
      <c r="F79" s="100">
        <v>85</v>
      </c>
      <c r="G79" s="97">
        <f t="shared" si="7"/>
        <v>85</v>
      </c>
      <c r="H79" s="161" t="s">
        <v>129</v>
      </c>
      <c r="I79" s="98" t="s">
        <v>821</v>
      </c>
      <c r="J79" s="98" t="str">
        <f>VLOOKUP(I79,Presupuesto!$B$11:$C$566,2,0)</f>
        <v>PRODUCTOS PAPEL Y CARTON</v>
      </c>
      <c r="K79" s="98" t="s">
        <v>1359</v>
      </c>
      <c r="L79" s="98" t="s">
        <v>397</v>
      </c>
    </row>
    <row r="80" spans="3:12" x14ac:dyDescent="0.25">
      <c r="C80" s="99" t="s">
        <v>123</v>
      </c>
      <c r="D80" s="671"/>
      <c r="E80" s="200">
        <f>D74/12</f>
        <v>1.6666666666666667</v>
      </c>
      <c r="F80" s="100">
        <v>36</v>
      </c>
      <c r="G80" s="97">
        <f t="shared" si="7"/>
        <v>60</v>
      </c>
      <c r="H80" s="161" t="s">
        <v>129</v>
      </c>
      <c r="I80" s="98" t="s">
        <v>942</v>
      </c>
      <c r="J80" s="98" t="str">
        <f>VLOOKUP(I80,Presupuesto!$B$11:$C$566,2,0)</f>
        <v>UTILES DE ESCRITORIO, OFICINA Y ENSE¥ANZA</v>
      </c>
      <c r="K80" s="98" t="s">
        <v>1359</v>
      </c>
      <c r="L80" s="98" t="s">
        <v>397</v>
      </c>
    </row>
    <row r="81" spans="3:12" x14ac:dyDescent="0.25">
      <c r="C81" s="99" t="s">
        <v>34</v>
      </c>
      <c r="D81" s="671"/>
      <c r="E81" s="200">
        <f>D74/12</f>
        <v>1.6666666666666667</v>
      </c>
      <c r="F81" s="100">
        <v>0</v>
      </c>
      <c r="G81" s="97">
        <f t="shared" si="7"/>
        <v>0</v>
      </c>
      <c r="H81" s="161"/>
      <c r="I81" s="98" t="s">
        <v>942</v>
      </c>
      <c r="J81" s="98" t="str">
        <f>VLOOKUP(I81,Presupuesto!$B$11:$C$566,2,0)</f>
        <v>UTILES DE ESCRITORIO, OFICINA Y ENSE¥ANZA</v>
      </c>
      <c r="K81" s="98" t="str">
        <f t="shared" si="8"/>
        <v>Gestión Tecnologías de Información y Comunicación</v>
      </c>
      <c r="L81" s="98" t="s">
        <v>412</v>
      </c>
    </row>
    <row r="82" spans="3:12" x14ac:dyDescent="0.25">
      <c r="C82" s="109" t="s">
        <v>52</v>
      </c>
      <c r="D82" s="671"/>
      <c r="E82" s="213">
        <v>0</v>
      </c>
      <c r="F82" s="119">
        <v>25</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t="15.75" thickBot="1" x14ac:dyDescent="0.3">
      <c r="C83" s="217" t="s">
        <v>430</v>
      </c>
      <c r="D83" s="218">
        <v>0</v>
      </c>
      <c r="E83" s="327">
        <v>0</v>
      </c>
      <c r="F83" s="104">
        <f>HLOOKUP(C83,$AH$2:$BU$3,2,0)</f>
        <v>1150</v>
      </c>
      <c r="G83" s="105">
        <f>D83*E83*F83</f>
        <v>0</v>
      </c>
      <c r="H83" s="328"/>
      <c r="I83" s="329" t="s">
        <v>301</v>
      </c>
      <c r="J83" s="106" t="str">
        <f>VLOOKUP(I83,Presupuesto!$B$11:$C$566,2,0)</f>
        <v>VIATICOS (26200-00)</v>
      </c>
      <c r="K83" s="330" t="str">
        <f t="shared" si="8"/>
        <v>Gestión Tecnologías de Información y Comunicación</v>
      </c>
      <c r="L83" s="330" t="s">
        <v>412</v>
      </c>
    </row>
    <row r="85" spans="3:12" ht="15.75" thickBot="1" x14ac:dyDescent="0.3"/>
    <row r="86" spans="3:12" ht="15.75" thickBot="1" x14ac:dyDescent="0.3">
      <c r="C86" s="29" t="s">
        <v>43</v>
      </c>
      <c r="D86" s="543">
        <f>SUM(G93:G102)</f>
        <v>25362.5</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57" t="s">
        <v>2530</v>
      </c>
      <c r="E89" s="93"/>
      <c r="F89" s="93"/>
      <c r="G89" s="93"/>
      <c r="H89" s="76"/>
      <c r="I89" s="76"/>
      <c r="J89" s="76"/>
      <c r="K89" s="112"/>
    </row>
    <row r="90" spans="3:12" ht="18.75" x14ac:dyDescent="0.25">
      <c r="C90" s="211"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 xml:space="preserve">2. Durante 2 jornadas completas de taller, diseñar del programa de pertinencia sistémica en la PPS con incidencia en el desarrollo para lograr emancipar la investigación y abordar cualquier práctica o proyecto a emprender.  </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2" t="s">
        <v>47</v>
      </c>
      <c r="D93" s="670">
        <v>50</v>
      </c>
      <c r="E93" s="323"/>
      <c r="F93" s="115">
        <v>30000</v>
      </c>
      <c r="G93" s="324">
        <f t="shared" ref="G93:G101" si="9">E93*F93</f>
        <v>0</v>
      </c>
      <c r="H93" s="325"/>
      <c r="I93" s="116" t="s">
        <v>699</v>
      </c>
      <c r="J93" s="116" t="str">
        <f>VLOOKUP(I93,Presupuesto!$B$11:$C$566,2,0)</f>
        <v>SERVICIOS DE CAPACITACION.</v>
      </c>
      <c r="K93" s="326" t="s">
        <v>1484</v>
      </c>
      <c r="L93" s="116" t="s">
        <v>394</v>
      </c>
    </row>
    <row r="94" spans="3:12" x14ac:dyDescent="0.25">
      <c r="C94" s="99" t="s">
        <v>48</v>
      </c>
      <c r="D94" s="671"/>
      <c r="E94" s="200">
        <f>D93</f>
        <v>50</v>
      </c>
      <c r="F94" s="100">
        <v>0</v>
      </c>
      <c r="G94" s="97">
        <f t="shared" si="9"/>
        <v>0</v>
      </c>
      <c r="H94" s="161"/>
      <c r="I94" s="98" t="s">
        <v>717</v>
      </c>
      <c r="J94" s="98" t="str">
        <f>VLOOKUP(I94,Presupuesto!$B$11:$C$566,2,0)</f>
        <v>SERVICIOS DE IMPRENTA PUBLIC.Y REPRODUCCION</v>
      </c>
      <c r="K94" s="98" t="str">
        <f>$K$93</f>
        <v>Gestión Tecnologías de Información y Comunicación</v>
      </c>
      <c r="L94" s="98" t="s">
        <v>412</v>
      </c>
    </row>
    <row r="95" spans="3:12" x14ac:dyDescent="0.25">
      <c r="C95" s="99" t="s">
        <v>49</v>
      </c>
      <c r="D95" s="671"/>
      <c r="E95" s="200">
        <f>D93</f>
        <v>50</v>
      </c>
      <c r="F95" s="100">
        <v>500</v>
      </c>
      <c r="G95" s="97">
        <f t="shared" si="9"/>
        <v>25000</v>
      </c>
      <c r="H95" s="161" t="s">
        <v>129</v>
      </c>
      <c r="I95" s="98" t="s">
        <v>792</v>
      </c>
      <c r="J95" s="98" t="str">
        <f>VLOOKUP(I95,Presupuesto!$B$11:$C$566,2,0)</f>
        <v>ALIMENTOS B EBIDAS PARA PERSONAS</v>
      </c>
      <c r="K95" s="98" t="s">
        <v>1359</v>
      </c>
      <c r="L95" s="98" t="s">
        <v>398</v>
      </c>
    </row>
    <row r="96" spans="3:12" x14ac:dyDescent="0.25">
      <c r="C96" s="99" t="s">
        <v>50</v>
      </c>
      <c r="D96" s="671"/>
      <c r="E96" s="151">
        <v>0</v>
      </c>
      <c r="F96" s="118">
        <v>10000</v>
      </c>
      <c r="G96" s="97">
        <f t="shared" si="9"/>
        <v>0</v>
      </c>
      <c r="H96" s="161"/>
      <c r="I96" s="318" t="s">
        <v>300</v>
      </c>
      <c r="J96" s="98" t="str">
        <f>VLOOKUP(I96,Presupuesto!$B$11:$C$566,2,0)</f>
        <v>PASAJES (26100-00)</v>
      </c>
      <c r="K96" s="98" t="str">
        <f t="shared" ref="K96:K102" si="10">$K$93</f>
        <v>Gestión Tecnologías de Información y Comunicación</v>
      </c>
      <c r="L96" s="98" t="s">
        <v>412</v>
      </c>
    </row>
    <row r="97" spans="3:12" x14ac:dyDescent="0.25">
      <c r="C97" s="99" t="s">
        <v>417</v>
      </c>
      <c r="D97" s="671"/>
      <c r="E97" s="151">
        <v>0</v>
      </c>
      <c r="F97" s="118">
        <v>250</v>
      </c>
      <c r="G97" s="97">
        <f t="shared" si="9"/>
        <v>0</v>
      </c>
      <c r="H97" s="161"/>
      <c r="I97" s="98" t="s">
        <v>821</v>
      </c>
      <c r="J97" s="98" t="str">
        <f>VLOOKUP(I97,Presupuesto!$B$11:$C$566,2,0)</f>
        <v>PRODUCTOS PAPEL Y CARTON</v>
      </c>
      <c r="K97" s="98" t="str">
        <f t="shared" si="10"/>
        <v>Gestión Tecnologías de Información y Comunicación</v>
      </c>
      <c r="L97" s="98" t="s">
        <v>412</v>
      </c>
    </row>
    <row r="98" spans="3:12" x14ac:dyDescent="0.25">
      <c r="C98" s="99" t="s">
        <v>51</v>
      </c>
      <c r="D98" s="671"/>
      <c r="E98" s="200">
        <f>(D93*25)/500</f>
        <v>2.5</v>
      </c>
      <c r="F98" s="100">
        <v>85</v>
      </c>
      <c r="G98" s="97">
        <f t="shared" si="9"/>
        <v>212.5</v>
      </c>
      <c r="H98" s="161" t="s">
        <v>129</v>
      </c>
      <c r="I98" s="98" t="s">
        <v>821</v>
      </c>
      <c r="J98" s="98" t="str">
        <f>VLOOKUP(I98,Presupuesto!$B$11:$C$566,2,0)</f>
        <v>PRODUCTOS PAPEL Y CARTON</v>
      </c>
      <c r="K98" s="98" t="s">
        <v>1359</v>
      </c>
      <c r="L98" s="98" t="s">
        <v>398</v>
      </c>
    </row>
    <row r="99" spans="3:12" x14ac:dyDescent="0.25">
      <c r="C99" s="99" t="s">
        <v>123</v>
      </c>
      <c r="D99" s="671"/>
      <c r="E99" s="200">
        <f>D93/12</f>
        <v>4.166666666666667</v>
      </c>
      <c r="F99" s="100">
        <v>36</v>
      </c>
      <c r="G99" s="97">
        <f t="shared" si="9"/>
        <v>150</v>
      </c>
      <c r="H99" s="161" t="s">
        <v>129</v>
      </c>
      <c r="I99" s="98" t="s">
        <v>942</v>
      </c>
      <c r="J99" s="98" t="str">
        <f>VLOOKUP(I99,Presupuesto!$B$11:$C$566,2,0)</f>
        <v>UTILES DE ESCRITORIO, OFICINA Y ENSE¥ANZA</v>
      </c>
      <c r="K99" s="98" t="s">
        <v>1359</v>
      </c>
      <c r="L99" s="98" t="s">
        <v>398</v>
      </c>
    </row>
    <row r="100" spans="3:12" x14ac:dyDescent="0.25">
      <c r="C100" s="99" t="s">
        <v>34</v>
      </c>
      <c r="D100" s="671"/>
      <c r="E100" s="200">
        <f>D93/12</f>
        <v>4.166666666666667</v>
      </c>
      <c r="F100" s="100">
        <v>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x14ac:dyDescent="0.25">
      <c r="C101" s="109" t="s">
        <v>52</v>
      </c>
      <c r="D101" s="671"/>
      <c r="E101" s="213">
        <v>0</v>
      </c>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x14ac:dyDescent="0.3">
      <c r="C102" s="217" t="s">
        <v>430</v>
      </c>
      <c r="D102" s="218">
        <v>0</v>
      </c>
      <c r="E102" s="327">
        <v>0</v>
      </c>
      <c r="F102" s="104">
        <f>HLOOKUP(C102,$AH$2:$BU$3,2,0)</f>
        <v>1150</v>
      </c>
      <c r="G102" s="105">
        <f>D102*E102*F102</f>
        <v>0</v>
      </c>
      <c r="H102" s="328"/>
      <c r="I102" s="329" t="s">
        <v>301</v>
      </c>
      <c r="J102" s="106" t="str">
        <f>VLOOKUP(I102,Presupuesto!$B$11:$C$566,2,0)</f>
        <v>VIATICOS (26200-00)</v>
      </c>
      <c r="K102" s="330" t="str">
        <f t="shared" si="10"/>
        <v>Gestión Tecnologías de Información y Comunicación</v>
      </c>
      <c r="L102" s="330"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2100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57" t="s">
        <v>2532</v>
      </c>
      <c r="E108" s="93"/>
      <c r="F108" s="93"/>
      <c r="G108" s="93"/>
      <c r="H108" s="76"/>
      <c r="I108" s="76"/>
      <c r="J108" s="76"/>
      <c r="K108" s="112"/>
    </row>
    <row r="109" spans="3:12" ht="18.75" x14ac:dyDescent="0.25">
      <c r="C109" s="211"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 xml:space="preserve">4. Elaborar el Plan Anual del Consejo de Investigación Científica de la Facultad durante 3 jornadas medias de trabajo. </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2" t="s">
        <v>47</v>
      </c>
      <c r="D112" s="670">
        <v>10</v>
      </c>
      <c r="E112" s="323"/>
      <c r="F112" s="115">
        <v>30000</v>
      </c>
      <c r="G112" s="324">
        <f t="shared" ref="G112:G120" si="11">E112*F112</f>
        <v>0</v>
      </c>
      <c r="H112" s="325"/>
      <c r="I112" s="116" t="s">
        <v>699</v>
      </c>
      <c r="J112" s="116" t="str">
        <f>VLOOKUP(I112,Presupuesto!$B$11:$C$566,2,0)</f>
        <v>SERVICIOS DE CAPACITACION.</v>
      </c>
      <c r="K112" s="326" t="s">
        <v>1484</v>
      </c>
      <c r="L112" s="116" t="s">
        <v>394</v>
      </c>
    </row>
    <row r="113" spans="3:12" x14ac:dyDescent="0.25">
      <c r="C113" s="99" t="s">
        <v>48</v>
      </c>
      <c r="D113" s="671"/>
      <c r="E113" s="200">
        <f>D112</f>
        <v>10</v>
      </c>
      <c r="F113" s="100">
        <v>0</v>
      </c>
      <c r="G113" s="97">
        <f t="shared" si="11"/>
        <v>0</v>
      </c>
      <c r="H113" s="161"/>
      <c r="I113" s="98" t="s">
        <v>717</v>
      </c>
      <c r="J113" s="98" t="str">
        <f>VLOOKUP(I113,Presupuesto!$B$11:$C$566,2,0)</f>
        <v>SERVICIOS DE IMPRENTA PUBLIC.Y REPRODUCCION</v>
      </c>
      <c r="K113" s="98" t="str">
        <f>$K$112</f>
        <v>Gestión Tecnologías de Información y Comunicación</v>
      </c>
      <c r="L113" s="98" t="s">
        <v>412</v>
      </c>
    </row>
    <row r="114" spans="3:12" x14ac:dyDescent="0.25">
      <c r="C114" s="99" t="s">
        <v>49</v>
      </c>
      <c r="D114" s="671"/>
      <c r="E114" s="200">
        <f>D112</f>
        <v>10</v>
      </c>
      <c r="F114" s="100">
        <v>210</v>
      </c>
      <c r="G114" s="97">
        <f t="shared" si="11"/>
        <v>2100</v>
      </c>
      <c r="H114" s="161" t="s">
        <v>129</v>
      </c>
      <c r="I114" s="98" t="s">
        <v>792</v>
      </c>
      <c r="J114" s="98" t="str">
        <f>VLOOKUP(I114,Presupuesto!$B$11:$C$566,2,0)</f>
        <v>ALIMENTOS B EBIDAS PARA PERSONAS</v>
      </c>
      <c r="K114" s="98" t="s">
        <v>1359</v>
      </c>
      <c r="L114" s="98" t="s">
        <v>395</v>
      </c>
    </row>
    <row r="115" spans="3:12" x14ac:dyDescent="0.25">
      <c r="C115" s="99" t="s">
        <v>50</v>
      </c>
      <c r="D115" s="671"/>
      <c r="E115" s="151">
        <v>0</v>
      </c>
      <c r="F115" s="118">
        <v>10000</v>
      </c>
      <c r="G115" s="97">
        <f t="shared" si="11"/>
        <v>0</v>
      </c>
      <c r="H115" s="161"/>
      <c r="I115" s="318" t="s">
        <v>300</v>
      </c>
      <c r="J115" s="98" t="str">
        <f>VLOOKUP(I115,Presupuesto!$B$11:$C$566,2,0)</f>
        <v>PASAJES (26100-00)</v>
      </c>
      <c r="K115" s="98" t="str">
        <f t="shared" ref="K115:K121" si="12">$K$112</f>
        <v>Gestión Tecnologías de Información y Comunicación</v>
      </c>
      <c r="L115" s="98" t="s">
        <v>412</v>
      </c>
    </row>
    <row r="116" spans="3:12" x14ac:dyDescent="0.25">
      <c r="C116" s="99" t="s">
        <v>417</v>
      </c>
      <c r="D116" s="671"/>
      <c r="E116" s="151">
        <v>0</v>
      </c>
      <c r="F116" s="118">
        <v>250</v>
      </c>
      <c r="G116" s="97">
        <f t="shared" si="11"/>
        <v>0</v>
      </c>
      <c r="H116" s="161"/>
      <c r="I116" s="98" t="s">
        <v>821</v>
      </c>
      <c r="J116" s="98" t="str">
        <f>VLOOKUP(I116,Presupuesto!$B$11:$C$566,2,0)</f>
        <v>PRODUCTOS PAPEL Y CARTON</v>
      </c>
      <c r="K116" s="98" t="str">
        <f t="shared" si="12"/>
        <v>Gestión Tecnologías de Información y Comunicación</v>
      </c>
      <c r="L116" s="98" t="s">
        <v>412</v>
      </c>
    </row>
    <row r="117" spans="3:12" x14ac:dyDescent="0.25">
      <c r="C117" s="99" t="s">
        <v>51</v>
      </c>
      <c r="D117" s="671"/>
      <c r="E117" s="200">
        <f>(D112*25)/500</f>
        <v>0.5</v>
      </c>
      <c r="F117" s="100">
        <v>0</v>
      </c>
      <c r="G117" s="97">
        <f t="shared" si="11"/>
        <v>0</v>
      </c>
      <c r="H117" s="161"/>
      <c r="I117" s="98" t="s">
        <v>821</v>
      </c>
      <c r="J117" s="98" t="str">
        <f>VLOOKUP(I117,Presupuesto!$B$11:$C$566,2,0)</f>
        <v>PRODUCTOS PAPEL Y CARTON</v>
      </c>
      <c r="K117" s="98" t="str">
        <f t="shared" si="12"/>
        <v>Gestión Tecnologías de Información y Comunicación</v>
      </c>
      <c r="L117" s="98" t="s">
        <v>412</v>
      </c>
    </row>
    <row r="118" spans="3:12" x14ac:dyDescent="0.25">
      <c r="C118" s="99" t="s">
        <v>123</v>
      </c>
      <c r="D118" s="671"/>
      <c r="E118" s="200">
        <f>D112/12</f>
        <v>0.83333333333333337</v>
      </c>
      <c r="F118" s="100">
        <v>0</v>
      </c>
      <c r="G118" s="97">
        <f t="shared" si="11"/>
        <v>0</v>
      </c>
      <c r="H118" s="161"/>
      <c r="I118" s="98" t="s">
        <v>942</v>
      </c>
      <c r="J118" s="98" t="str">
        <f>VLOOKUP(I118,Presupuesto!$B$11:$C$566,2,0)</f>
        <v>UTILES DE ESCRITORIO, OFICINA Y ENSE¥ANZA</v>
      </c>
      <c r="K118" s="98" t="str">
        <f t="shared" si="12"/>
        <v>Gestión Tecnologías de Información y Comunicación</v>
      </c>
      <c r="L118" s="98" t="s">
        <v>412</v>
      </c>
    </row>
    <row r="119" spans="3:12" x14ac:dyDescent="0.25">
      <c r="C119" s="99" t="s">
        <v>34</v>
      </c>
      <c r="D119" s="671"/>
      <c r="E119" s="200">
        <f>D112/12</f>
        <v>0.83333333333333337</v>
      </c>
      <c r="F119" s="100">
        <v>0</v>
      </c>
      <c r="G119" s="97">
        <f t="shared" si="11"/>
        <v>0</v>
      </c>
      <c r="H119" s="161"/>
      <c r="I119" s="98" t="s">
        <v>942</v>
      </c>
      <c r="J119" s="98" t="str">
        <f>VLOOKUP(I119,Presupuesto!$B$11:$C$566,2,0)</f>
        <v>UTILES DE ESCRITORIO, OFICINA Y ENSE¥ANZA</v>
      </c>
      <c r="K119" s="98" t="str">
        <f t="shared" si="12"/>
        <v>Gestión Tecnologías de Información y Comunicación</v>
      </c>
      <c r="L119" s="98" t="s">
        <v>412</v>
      </c>
    </row>
    <row r="120" spans="3:12" x14ac:dyDescent="0.25">
      <c r="C120" s="109" t="s">
        <v>52</v>
      </c>
      <c r="D120" s="671"/>
      <c r="E120" s="213">
        <v>0</v>
      </c>
      <c r="F120" s="119">
        <v>25</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t="15.75" thickBot="1" x14ac:dyDescent="0.3">
      <c r="C121" s="217" t="s">
        <v>430</v>
      </c>
      <c r="D121" s="218">
        <v>0</v>
      </c>
      <c r="E121" s="327">
        <v>0</v>
      </c>
      <c r="F121" s="104">
        <f>HLOOKUP(C121,$AH$2:$BU$3,2,0)</f>
        <v>1150</v>
      </c>
      <c r="G121" s="105">
        <f>D121*E121*F121</f>
        <v>0</v>
      </c>
      <c r="H121" s="328"/>
      <c r="I121" s="329" t="s">
        <v>301</v>
      </c>
      <c r="J121" s="106" t="str">
        <f>VLOOKUP(I121,Presupuesto!$B$11:$C$566,2,0)</f>
        <v>VIATICOS (26200-00)</v>
      </c>
      <c r="K121" s="330" t="str">
        <f t="shared" si="12"/>
        <v>Gestión Tecnologías de Información y Comunicación</v>
      </c>
      <c r="L121" s="330" t="s">
        <v>412</v>
      </c>
    </row>
    <row r="123" spans="3:12" ht="15.75" thickBot="1" x14ac:dyDescent="0.3"/>
    <row r="124" spans="3:12" ht="15.75" thickBot="1" x14ac:dyDescent="0.3">
      <c r="C124" s="29" t="s">
        <v>43</v>
      </c>
      <c r="D124" s="543">
        <f>SUM(G131:G140)</f>
        <v>21000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57" t="s">
        <v>2533</v>
      </c>
      <c r="E127" s="93"/>
      <c r="F127" s="93"/>
      <c r="G127" s="93"/>
      <c r="H127" s="76"/>
      <c r="I127" s="76"/>
      <c r="J127" s="76"/>
      <c r="K127" s="112"/>
    </row>
    <row r="128" spans="3:12" ht="18.75" x14ac:dyDescent="0.25">
      <c r="C128" s="211" t="str">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5. Desarrollar el taller de una jornada completa que permita que las líneas de investigación de la Facultad se conviertan en ejes trans-periodos del ejercicio docente a través del modelo basado en proyectos.</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2" t="s">
        <v>47</v>
      </c>
      <c r="D131" s="670">
        <v>75</v>
      </c>
      <c r="E131" s="323"/>
      <c r="F131" s="115">
        <v>30000</v>
      </c>
      <c r="G131" s="324">
        <f t="shared" ref="G131:G139" si="13">E131*F131</f>
        <v>0</v>
      </c>
      <c r="H131" s="325"/>
      <c r="I131" s="116" t="s">
        <v>699</v>
      </c>
      <c r="J131" s="116" t="str">
        <f>VLOOKUP(I131,Presupuesto!$B$11:$C$566,2,0)</f>
        <v>SERVICIOS DE CAPACITACION.</v>
      </c>
      <c r="K131" s="326" t="s">
        <v>1484</v>
      </c>
      <c r="L131" s="116" t="s">
        <v>394</v>
      </c>
    </row>
    <row r="132" spans="3:12" x14ac:dyDescent="0.25">
      <c r="C132" s="99" t="s">
        <v>48</v>
      </c>
      <c r="D132" s="671"/>
      <c r="E132" s="200">
        <f>D131</f>
        <v>75</v>
      </c>
      <c r="F132" s="100">
        <v>0</v>
      </c>
      <c r="G132" s="97">
        <f t="shared" si="13"/>
        <v>0</v>
      </c>
      <c r="H132" s="161"/>
      <c r="I132" s="98" t="s">
        <v>717</v>
      </c>
      <c r="J132" s="98" t="str">
        <f>VLOOKUP(I132,Presupuesto!$B$11:$C$566,2,0)</f>
        <v>SERVICIOS DE IMPRENTA PUBLIC.Y REPRODUCCION</v>
      </c>
      <c r="K132" s="98" t="str">
        <f>$K$131</f>
        <v>Gestión Tecnologías de Información y Comunicación</v>
      </c>
      <c r="L132" s="98" t="s">
        <v>412</v>
      </c>
    </row>
    <row r="133" spans="3:12" x14ac:dyDescent="0.25">
      <c r="C133" s="99" t="s">
        <v>49</v>
      </c>
      <c r="D133" s="671"/>
      <c r="E133" s="200">
        <f>D131</f>
        <v>75</v>
      </c>
      <c r="F133" s="100">
        <v>280</v>
      </c>
      <c r="G133" s="97">
        <f t="shared" si="13"/>
        <v>21000</v>
      </c>
      <c r="H133" s="161" t="s">
        <v>129</v>
      </c>
      <c r="I133" s="98" t="s">
        <v>792</v>
      </c>
      <c r="J133" s="98" t="str">
        <f>VLOOKUP(I133,Presupuesto!$B$11:$C$566,2,0)</f>
        <v>ALIMENTOS B EBIDAS PARA PERSONAS</v>
      </c>
      <c r="K133" s="98" t="s">
        <v>1359</v>
      </c>
      <c r="L133" s="98" t="s">
        <v>395</v>
      </c>
    </row>
    <row r="134" spans="3:12" x14ac:dyDescent="0.25">
      <c r="C134" s="99" t="s">
        <v>50</v>
      </c>
      <c r="D134" s="671"/>
      <c r="E134" s="151">
        <v>0</v>
      </c>
      <c r="F134" s="118">
        <v>10000</v>
      </c>
      <c r="G134" s="97">
        <f t="shared" si="13"/>
        <v>0</v>
      </c>
      <c r="H134" s="161"/>
      <c r="I134" s="318" t="s">
        <v>300</v>
      </c>
      <c r="J134" s="98" t="str">
        <f>VLOOKUP(I134,Presupuesto!$B$11:$C$566,2,0)</f>
        <v>PASAJES (26100-00)</v>
      </c>
      <c r="K134" s="98" t="str">
        <f t="shared" ref="K134:K140" si="14">$K$131</f>
        <v>Gestión Tecnologías de Información y Comunicación</v>
      </c>
      <c r="L134" s="98" t="s">
        <v>412</v>
      </c>
    </row>
    <row r="135" spans="3:12" x14ac:dyDescent="0.25">
      <c r="C135" s="99" t="s">
        <v>417</v>
      </c>
      <c r="D135" s="671"/>
      <c r="E135" s="151">
        <v>0</v>
      </c>
      <c r="F135" s="118">
        <v>250</v>
      </c>
      <c r="G135" s="97">
        <f t="shared" si="13"/>
        <v>0</v>
      </c>
      <c r="H135" s="161"/>
      <c r="I135" s="98" t="s">
        <v>821</v>
      </c>
      <c r="J135" s="98" t="str">
        <f>VLOOKUP(I135,Presupuesto!$B$11:$C$566,2,0)</f>
        <v>PRODUCTOS PAPEL Y CARTON</v>
      </c>
      <c r="K135" s="98" t="str">
        <f t="shared" si="14"/>
        <v>Gestión Tecnologías de Información y Comunicación</v>
      </c>
      <c r="L135" s="98" t="s">
        <v>412</v>
      </c>
    </row>
    <row r="136" spans="3:12" x14ac:dyDescent="0.25">
      <c r="C136" s="99" t="s">
        <v>51</v>
      </c>
      <c r="D136" s="671"/>
      <c r="E136" s="200">
        <f>(D131*25)/500</f>
        <v>3.75</v>
      </c>
      <c r="F136" s="100">
        <v>0</v>
      </c>
      <c r="G136" s="97">
        <f t="shared" si="13"/>
        <v>0</v>
      </c>
      <c r="H136" s="161"/>
      <c r="I136" s="98" t="s">
        <v>821</v>
      </c>
      <c r="J136" s="98" t="str">
        <f>VLOOKUP(I136,Presupuesto!$B$11:$C$566,2,0)</f>
        <v>PRODUCTOS PAPEL Y CARTON</v>
      </c>
      <c r="K136" s="98" t="str">
        <f t="shared" si="14"/>
        <v>Gestión Tecnologías de Información y Comunicación</v>
      </c>
      <c r="L136" s="98" t="s">
        <v>412</v>
      </c>
    </row>
    <row r="137" spans="3:12" x14ac:dyDescent="0.25">
      <c r="C137" s="99" t="s">
        <v>123</v>
      </c>
      <c r="D137" s="671"/>
      <c r="E137" s="200">
        <f>D131/12</f>
        <v>6.25</v>
      </c>
      <c r="F137" s="100">
        <v>0</v>
      </c>
      <c r="G137" s="97">
        <f t="shared" si="13"/>
        <v>0</v>
      </c>
      <c r="H137" s="161"/>
      <c r="I137" s="98" t="s">
        <v>942</v>
      </c>
      <c r="J137" s="98" t="str">
        <f>VLOOKUP(I137,Presupuesto!$B$11:$C$566,2,0)</f>
        <v>UTILES DE ESCRITORIO, OFICINA Y ENSE¥ANZA</v>
      </c>
      <c r="K137" s="98" t="str">
        <f t="shared" si="14"/>
        <v>Gestión Tecnologías de Información y Comunicación</v>
      </c>
      <c r="L137" s="98" t="s">
        <v>412</v>
      </c>
    </row>
    <row r="138" spans="3:12" x14ac:dyDescent="0.25">
      <c r="C138" s="99" t="s">
        <v>34</v>
      </c>
      <c r="D138" s="671"/>
      <c r="E138" s="200">
        <f>D131/12</f>
        <v>6.25</v>
      </c>
      <c r="F138" s="100">
        <v>0</v>
      </c>
      <c r="G138" s="97">
        <f t="shared" si="13"/>
        <v>0</v>
      </c>
      <c r="H138" s="161"/>
      <c r="I138" s="98" t="s">
        <v>942</v>
      </c>
      <c r="J138" s="98" t="str">
        <f>VLOOKUP(I138,Presupuesto!$B$11:$C$566,2,0)</f>
        <v>UTILES DE ESCRITORIO, OFICINA Y ENSE¥ANZA</v>
      </c>
      <c r="K138" s="98" t="str">
        <f t="shared" si="14"/>
        <v>Gestión Tecnologías de Información y Comunicación</v>
      </c>
      <c r="L138" s="98" t="s">
        <v>412</v>
      </c>
    </row>
    <row r="139" spans="3:12" x14ac:dyDescent="0.25">
      <c r="C139" s="109" t="s">
        <v>52</v>
      </c>
      <c r="D139" s="671"/>
      <c r="E139" s="213">
        <v>0</v>
      </c>
      <c r="F139" s="119">
        <v>25</v>
      </c>
      <c r="G139" s="97">
        <f t="shared" si="13"/>
        <v>0</v>
      </c>
      <c r="H139" s="161"/>
      <c r="I139" s="98" t="s">
        <v>942</v>
      </c>
      <c r="J139" s="98" t="str">
        <f>VLOOKUP(I139,Presupuesto!$B$11:$C$566,2,0)</f>
        <v>UTILES DE ESCRITORIO, OFICINA Y ENSE¥ANZA</v>
      </c>
      <c r="K139" s="98" t="str">
        <f t="shared" si="14"/>
        <v>Gestión Tecnologías de Información y Comunicación</v>
      </c>
      <c r="L139" s="98" t="s">
        <v>412</v>
      </c>
    </row>
    <row r="140" spans="3:12" ht="15.75" thickBot="1" x14ac:dyDescent="0.3">
      <c r="C140" s="217" t="s">
        <v>430</v>
      </c>
      <c r="D140" s="218">
        <v>0</v>
      </c>
      <c r="E140" s="327">
        <v>0</v>
      </c>
      <c r="F140" s="104">
        <f>HLOOKUP(C140,$AH$2:$BU$3,2,0)</f>
        <v>1150</v>
      </c>
      <c r="G140" s="105">
        <f>D140*E140*F140</f>
        <v>0</v>
      </c>
      <c r="H140" s="328"/>
      <c r="I140" s="329" t="s">
        <v>301</v>
      </c>
      <c r="J140" s="106" t="str">
        <f>VLOOKUP(I140,Presupuesto!$B$11:$C$566,2,0)</f>
        <v>VIATICOS (26200-00)</v>
      </c>
      <c r="K140" s="330" t="str">
        <f t="shared" si="14"/>
        <v>Gestión Tecnologías de Información y Comunicación</v>
      </c>
      <c r="L140" s="330"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543">
        <f>SUM(G150:G159)</f>
        <v>1188</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57" t="s">
        <v>2534</v>
      </c>
      <c r="E146" s="93"/>
      <c r="F146" s="93"/>
      <c r="G146" s="93"/>
      <c r="H146" s="76"/>
      <c r="I146" s="76"/>
      <c r="J146" s="76"/>
      <c r="K146" s="112"/>
    </row>
    <row r="147" spans="3:12" ht="18.75" x14ac:dyDescent="0.25">
      <c r="C147" s="211" t="str">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6.  En una jornada media de encuentro, dar a conocer el Reglamento del Consejo de Investigación de la Facultad y que sus integrantes estén empoderados del mismo.</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2" t="s">
        <v>47</v>
      </c>
      <c r="D150" s="670">
        <v>16</v>
      </c>
      <c r="E150" s="323"/>
      <c r="F150" s="115">
        <v>30000</v>
      </c>
      <c r="G150" s="324">
        <f t="shared" ref="G150:G158" si="15">E150*F150</f>
        <v>0</v>
      </c>
      <c r="H150" s="325"/>
      <c r="I150" s="116" t="s">
        <v>699</v>
      </c>
      <c r="J150" s="116" t="str">
        <f>VLOOKUP(I150,Presupuesto!$B$11:$C$566,2,0)</f>
        <v>SERVICIOS DE CAPACITACION.</v>
      </c>
      <c r="K150" s="326" t="s">
        <v>1484</v>
      </c>
      <c r="L150" s="116" t="s">
        <v>394</v>
      </c>
    </row>
    <row r="151" spans="3:12" x14ac:dyDescent="0.25">
      <c r="C151" s="99" t="s">
        <v>48</v>
      </c>
      <c r="D151" s="671"/>
      <c r="E151" s="200">
        <f>D150</f>
        <v>16</v>
      </c>
      <c r="F151" s="100">
        <v>0</v>
      </c>
      <c r="G151" s="97">
        <f t="shared" si="15"/>
        <v>0</v>
      </c>
      <c r="H151" s="161"/>
      <c r="I151" s="98" t="s">
        <v>717</v>
      </c>
      <c r="J151" s="98" t="str">
        <f>VLOOKUP(I151,Presupuesto!$B$11:$C$566,2,0)</f>
        <v>SERVICIOS DE IMPRENTA PUBLIC.Y REPRODUCCION</v>
      </c>
      <c r="K151" s="98" t="str">
        <f>$K$150</f>
        <v>Gestión Tecnologías de Información y Comunicación</v>
      </c>
      <c r="L151" s="98" t="s">
        <v>412</v>
      </c>
    </row>
    <row r="152" spans="3:12" x14ac:dyDescent="0.25">
      <c r="C152" s="99" t="s">
        <v>49</v>
      </c>
      <c r="D152" s="671"/>
      <c r="E152" s="200">
        <f>D150</f>
        <v>16</v>
      </c>
      <c r="F152" s="100">
        <v>70</v>
      </c>
      <c r="G152" s="97">
        <f t="shared" si="15"/>
        <v>1120</v>
      </c>
      <c r="H152" s="161" t="s">
        <v>129</v>
      </c>
      <c r="I152" s="98" t="s">
        <v>792</v>
      </c>
      <c r="J152" s="98" t="str">
        <f>VLOOKUP(I152,Presupuesto!$B$11:$C$566,2,0)</f>
        <v>ALIMENTOS B EBIDAS PARA PERSONAS</v>
      </c>
      <c r="K152" s="98" t="s">
        <v>1359</v>
      </c>
      <c r="L152" s="98" t="s">
        <v>397</v>
      </c>
    </row>
    <row r="153" spans="3:12" x14ac:dyDescent="0.25">
      <c r="C153" s="99" t="s">
        <v>50</v>
      </c>
      <c r="D153" s="671"/>
      <c r="E153" s="151">
        <v>0</v>
      </c>
      <c r="F153" s="118">
        <v>10000</v>
      </c>
      <c r="G153" s="97">
        <f t="shared" si="15"/>
        <v>0</v>
      </c>
      <c r="H153" s="161"/>
      <c r="I153" s="318" t="s">
        <v>300</v>
      </c>
      <c r="J153" s="98" t="str">
        <f>VLOOKUP(I153,Presupuesto!$B$11:$C$566,2,0)</f>
        <v>PASAJES (26100-00)</v>
      </c>
      <c r="K153" s="98" t="str">
        <f t="shared" ref="K153:K159" si="16">$K$150</f>
        <v>Gestión Tecnologías de Información y Comunicación</v>
      </c>
      <c r="L153" s="98" t="s">
        <v>412</v>
      </c>
    </row>
    <row r="154" spans="3:12" x14ac:dyDescent="0.25">
      <c r="C154" s="99" t="s">
        <v>417</v>
      </c>
      <c r="D154" s="671"/>
      <c r="E154" s="151">
        <v>0</v>
      </c>
      <c r="F154" s="118">
        <v>250</v>
      </c>
      <c r="G154" s="97">
        <f t="shared" si="15"/>
        <v>0</v>
      </c>
      <c r="H154" s="161"/>
      <c r="I154" s="98" t="s">
        <v>821</v>
      </c>
      <c r="J154" s="98" t="str">
        <f>VLOOKUP(I154,Presupuesto!$B$11:$C$566,2,0)</f>
        <v>PRODUCTOS PAPEL Y CARTON</v>
      </c>
      <c r="K154" s="98" t="str">
        <f t="shared" si="16"/>
        <v>Gestión Tecnologías de Información y Comunicación</v>
      </c>
      <c r="L154" s="98" t="s">
        <v>412</v>
      </c>
    </row>
    <row r="155" spans="3:12" x14ac:dyDescent="0.25">
      <c r="C155" s="99" t="s">
        <v>51</v>
      </c>
      <c r="D155" s="671"/>
      <c r="E155" s="200">
        <f>(D150*25)/500</f>
        <v>0.8</v>
      </c>
      <c r="F155" s="100">
        <v>85</v>
      </c>
      <c r="G155" s="97">
        <f t="shared" si="15"/>
        <v>68</v>
      </c>
      <c r="H155" s="161" t="s">
        <v>129</v>
      </c>
      <c r="I155" s="98" t="s">
        <v>821</v>
      </c>
      <c r="J155" s="98" t="str">
        <f>VLOOKUP(I155,Presupuesto!$B$11:$C$566,2,0)</f>
        <v>PRODUCTOS PAPEL Y CARTON</v>
      </c>
      <c r="K155" s="98" t="s">
        <v>1359</v>
      </c>
      <c r="L155" s="98" t="s">
        <v>397</v>
      </c>
    </row>
    <row r="156" spans="3:12" x14ac:dyDescent="0.25">
      <c r="C156" s="99" t="s">
        <v>123</v>
      </c>
      <c r="D156" s="671"/>
      <c r="E156" s="200">
        <f>D150/12</f>
        <v>1.3333333333333333</v>
      </c>
      <c r="F156" s="100">
        <v>0</v>
      </c>
      <c r="G156" s="97">
        <f t="shared" si="15"/>
        <v>0</v>
      </c>
      <c r="H156" s="161"/>
      <c r="I156" s="98" t="s">
        <v>942</v>
      </c>
      <c r="J156" s="98" t="str">
        <f>VLOOKUP(I156,Presupuesto!$B$11:$C$566,2,0)</f>
        <v>UTILES DE ESCRITORIO, OFICINA Y ENSE¥ANZA</v>
      </c>
      <c r="K156" s="98" t="str">
        <f t="shared" si="16"/>
        <v>Gestión Tecnologías de Información y Comunicación</v>
      </c>
      <c r="L156" s="98" t="s">
        <v>412</v>
      </c>
    </row>
    <row r="157" spans="3:12" x14ac:dyDescent="0.25">
      <c r="C157" s="99" t="s">
        <v>34</v>
      </c>
      <c r="D157" s="671"/>
      <c r="E157" s="200">
        <f>D150/12</f>
        <v>1.3333333333333333</v>
      </c>
      <c r="F157" s="100">
        <v>0</v>
      </c>
      <c r="G157" s="97">
        <f t="shared" si="15"/>
        <v>0</v>
      </c>
      <c r="H157" s="161"/>
      <c r="I157" s="98" t="s">
        <v>942</v>
      </c>
      <c r="J157" s="98" t="str">
        <f>VLOOKUP(I157,Presupuesto!$B$11:$C$566,2,0)</f>
        <v>UTILES DE ESCRITORIO, OFICINA Y ENSE¥ANZA</v>
      </c>
      <c r="K157" s="98" t="str">
        <f t="shared" si="16"/>
        <v>Gestión Tecnologías de Información y Comunicación</v>
      </c>
      <c r="L157" s="98" t="s">
        <v>412</v>
      </c>
    </row>
    <row r="158" spans="3:12" x14ac:dyDescent="0.25">
      <c r="C158" s="109" t="s">
        <v>52</v>
      </c>
      <c r="D158" s="671"/>
      <c r="E158" s="213">
        <v>0</v>
      </c>
      <c r="F158" s="119">
        <v>25</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t="15.75" thickBot="1" x14ac:dyDescent="0.3">
      <c r="C159" s="217" t="s">
        <v>430</v>
      </c>
      <c r="D159" s="218">
        <v>0</v>
      </c>
      <c r="E159" s="327">
        <v>0</v>
      </c>
      <c r="F159" s="104">
        <f>HLOOKUP(C159,$AH$2:$BU$3,2,0)</f>
        <v>1150</v>
      </c>
      <c r="G159" s="105">
        <f>D159*E159*F159</f>
        <v>0</v>
      </c>
      <c r="H159" s="328"/>
      <c r="I159" s="329" t="s">
        <v>301</v>
      </c>
      <c r="J159" s="106" t="str">
        <f>VLOOKUP(I159,Presupuesto!$B$11:$C$566,2,0)</f>
        <v>VIATICOS (26200-00)</v>
      </c>
      <c r="K159" s="330" t="str">
        <f t="shared" si="16"/>
        <v>Gestión Tecnologías de Información y Comunicación</v>
      </c>
      <c r="L159" s="330" t="s">
        <v>412</v>
      </c>
    </row>
    <row r="161" spans="3:12" ht="15.75" thickBot="1" x14ac:dyDescent="0.3"/>
    <row r="162" spans="3:12" ht="15.75" thickBot="1" x14ac:dyDescent="0.3">
      <c r="C162" s="29" t="s">
        <v>43</v>
      </c>
      <c r="D162" s="30">
        <f>SUM(G169:G178)</f>
        <v>3750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57" t="s">
        <v>2535</v>
      </c>
      <c r="E165" s="93"/>
      <c r="F165" s="93"/>
      <c r="G165" s="93"/>
      <c r="H165" s="76"/>
      <c r="I165" s="76"/>
      <c r="J165" s="76"/>
      <c r="K165" s="112"/>
    </row>
    <row r="166" spans="3:12" ht="18.75" x14ac:dyDescent="0.25">
      <c r="C166" s="211" t="str">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 xml:space="preserve">1. En una jornada completa de trabajo, planificar el modelo sistémico de la Facultad con la sociedad. (Recicprocidad enlos procesos y el conocimiento generado)  </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2" t="s">
        <v>47</v>
      </c>
      <c r="D169" s="670">
        <v>15</v>
      </c>
      <c r="E169" s="323"/>
      <c r="F169" s="115">
        <v>30000</v>
      </c>
      <c r="G169" s="324">
        <f t="shared" ref="G169:G177" si="17">E169*F169</f>
        <v>0</v>
      </c>
      <c r="H169" s="325"/>
      <c r="I169" s="116" t="s">
        <v>699</v>
      </c>
      <c r="J169" s="116" t="str">
        <f>VLOOKUP(I169,Presupuesto!$B$11:$C$566,2,0)</f>
        <v>SERVICIOS DE CAPACITACION.</v>
      </c>
      <c r="K169" s="326" t="s">
        <v>1484</v>
      </c>
      <c r="L169" s="116" t="s">
        <v>394</v>
      </c>
    </row>
    <row r="170" spans="3:12" x14ac:dyDescent="0.25">
      <c r="C170" s="99" t="s">
        <v>48</v>
      </c>
      <c r="D170" s="671"/>
      <c r="E170" s="200">
        <f>D169</f>
        <v>15</v>
      </c>
      <c r="F170" s="100">
        <v>0</v>
      </c>
      <c r="G170" s="97">
        <f t="shared" si="17"/>
        <v>0</v>
      </c>
      <c r="H170" s="161"/>
      <c r="I170" s="98" t="s">
        <v>717</v>
      </c>
      <c r="J170" s="98" t="str">
        <f>VLOOKUP(I170,Presupuesto!$B$11:$C$566,2,0)</f>
        <v>SERVICIOS DE IMPRENTA PUBLIC.Y REPRODUCCION</v>
      </c>
      <c r="K170" s="98" t="str">
        <f>$K$169</f>
        <v>Gestión Tecnologías de Información y Comunicación</v>
      </c>
      <c r="L170" s="98" t="s">
        <v>412</v>
      </c>
    </row>
    <row r="171" spans="3:12" x14ac:dyDescent="0.25">
      <c r="C171" s="99" t="s">
        <v>49</v>
      </c>
      <c r="D171" s="671"/>
      <c r="E171" s="200">
        <f>D169</f>
        <v>15</v>
      </c>
      <c r="F171" s="100">
        <v>250</v>
      </c>
      <c r="G171" s="97">
        <f t="shared" si="17"/>
        <v>3750</v>
      </c>
      <c r="H171" s="161" t="s">
        <v>129</v>
      </c>
      <c r="I171" s="98" t="s">
        <v>792</v>
      </c>
      <c r="J171" s="98" t="str">
        <f>VLOOKUP(I171,Presupuesto!$B$11:$C$566,2,0)</f>
        <v>ALIMENTOS B EBIDAS PARA PERSONAS</v>
      </c>
      <c r="K171" s="98" t="s">
        <v>471</v>
      </c>
      <c r="L171" s="98" t="s">
        <v>412</v>
      </c>
    </row>
    <row r="172" spans="3:12" x14ac:dyDescent="0.25">
      <c r="C172" s="99" t="s">
        <v>50</v>
      </c>
      <c r="D172" s="671"/>
      <c r="E172" s="151">
        <v>0</v>
      </c>
      <c r="F172" s="118">
        <v>10000</v>
      </c>
      <c r="G172" s="97">
        <f t="shared" si="17"/>
        <v>0</v>
      </c>
      <c r="H172" s="161"/>
      <c r="I172" s="318" t="s">
        <v>300</v>
      </c>
      <c r="J172" s="98" t="str">
        <f>VLOOKUP(I172,Presupuesto!$B$11:$C$566,2,0)</f>
        <v>PASAJES (26100-00)</v>
      </c>
      <c r="K172" s="98" t="str">
        <f t="shared" ref="K172:K178" si="18">$K$169</f>
        <v>Gestión Tecnologías de Información y Comunicación</v>
      </c>
      <c r="L172" s="98" t="s">
        <v>412</v>
      </c>
    </row>
    <row r="173" spans="3:12" x14ac:dyDescent="0.25">
      <c r="C173" s="99" t="s">
        <v>417</v>
      </c>
      <c r="D173" s="671"/>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x14ac:dyDescent="0.25">
      <c r="C174" s="99" t="s">
        <v>51</v>
      </c>
      <c r="D174" s="671"/>
      <c r="E174" s="200">
        <f>(D169*25)/500</f>
        <v>0.75</v>
      </c>
      <c r="F174" s="100">
        <v>0</v>
      </c>
      <c r="G174" s="97">
        <f t="shared" si="17"/>
        <v>0</v>
      </c>
      <c r="H174" s="161"/>
      <c r="I174" s="98" t="s">
        <v>821</v>
      </c>
      <c r="J174" s="98" t="str">
        <f>VLOOKUP(I174,Presupuesto!$B$11:$C$566,2,0)</f>
        <v>PRODUCTOS PAPEL Y CARTON</v>
      </c>
      <c r="K174" s="98" t="str">
        <f t="shared" si="18"/>
        <v>Gestión Tecnologías de Información y Comunicación</v>
      </c>
      <c r="L174" s="98" t="s">
        <v>412</v>
      </c>
    </row>
    <row r="175" spans="3:12" x14ac:dyDescent="0.25">
      <c r="C175" s="99" t="s">
        <v>123</v>
      </c>
      <c r="D175" s="671"/>
      <c r="E175" s="200">
        <f>D169/12</f>
        <v>1.25</v>
      </c>
      <c r="F175" s="100">
        <v>0</v>
      </c>
      <c r="G175" s="97">
        <f t="shared" si="17"/>
        <v>0</v>
      </c>
      <c r="H175" s="161"/>
      <c r="I175" s="98" t="s">
        <v>942</v>
      </c>
      <c r="J175" s="98" t="str">
        <f>VLOOKUP(I175,Presupuesto!$B$11:$C$566,2,0)</f>
        <v>UTILES DE ESCRITORIO, OFICINA Y ENSE¥ANZA</v>
      </c>
      <c r="K175" s="98" t="str">
        <f t="shared" si="18"/>
        <v>Gestión Tecnologías de Información y Comunicación</v>
      </c>
      <c r="L175" s="98" t="s">
        <v>412</v>
      </c>
    </row>
    <row r="176" spans="3:12" x14ac:dyDescent="0.25">
      <c r="C176" s="99" t="s">
        <v>34</v>
      </c>
      <c r="D176" s="671"/>
      <c r="E176" s="200">
        <f>D169/12</f>
        <v>1.25</v>
      </c>
      <c r="F176" s="100">
        <v>0</v>
      </c>
      <c r="G176" s="97">
        <f t="shared" si="17"/>
        <v>0</v>
      </c>
      <c r="H176" s="161"/>
      <c r="I176" s="98" t="s">
        <v>942</v>
      </c>
      <c r="J176" s="98" t="str">
        <f>VLOOKUP(I176,Presupuesto!$B$11:$C$566,2,0)</f>
        <v>UTILES DE ESCRITORIO, OFICINA Y ENSE¥ANZA</v>
      </c>
      <c r="K176" s="98" t="str">
        <f t="shared" si="18"/>
        <v>Gestión Tecnologías de Información y Comunicación</v>
      </c>
      <c r="L176" s="98" t="s">
        <v>412</v>
      </c>
    </row>
    <row r="177" spans="3:12" x14ac:dyDescent="0.25">
      <c r="C177" s="109" t="s">
        <v>52</v>
      </c>
      <c r="D177" s="671"/>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x14ac:dyDescent="0.3">
      <c r="C178" s="217" t="s">
        <v>430</v>
      </c>
      <c r="D178" s="218">
        <v>0</v>
      </c>
      <c r="E178" s="327">
        <v>0</v>
      </c>
      <c r="F178" s="104">
        <f>HLOOKUP(C178,$AH$2:$BU$3,2,0)</f>
        <v>1150</v>
      </c>
      <c r="G178" s="105">
        <f>D178*E178*F178</f>
        <v>0</v>
      </c>
      <c r="H178" s="328"/>
      <c r="I178" s="329" t="s">
        <v>301</v>
      </c>
      <c r="J178" s="106" t="str">
        <f>VLOOKUP(I178,Presupuesto!$B$11:$C$566,2,0)</f>
        <v>VIATICOS (26200-00)</v>
      </c>
      <c r="K178" s="330" t="str">
        <f t="shared" si="18"/>
        <v>Gestión Tecnologías de Información y Comunicación</v>
      </c>
      <c r="L178" s="330"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1750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57" t="s">
        <v>2549</v>
      </c>
      <c r="E184" s="93"/>
      <c r="F184" s="93"/>
      <c r="G184" s="93"/>
      <c r="H184" s="76"/>
      <c r="I184" s="76"/>
      <c r="J184" s="76"/>
      <c r="K184" s="112"/>
    </row>
    <row r="185" spans="3:12" ht="18.75" x14ac:dyDescent="0.25">
      <c r="C185" s="211" t="str">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1.Desarrollar un taller de media jornada para aprender a medir el impacto de los proyectos de vinculación e investigación efectuados por la Facultad y así iniciar con su inclusión en los informes presentados.</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2" t="s">
        <v>47</v>
      </c>
      <c r="D188" s="670">
        <v>25</v>
      </c>
      <c r="E188" s="323"/>
      <c r="F188" s="115">
        <v>30000</v>
      </c>
      <c r="G188" s="324">
        <f t="shared" ref="G188:G196" si="19">E188*F188</f>
        <v>0</v>
      </c>
      <c r="H188" s="325"/>
      <c r="I188" s="116" t="s">
        <v>699</v>
      </c>
      <c r="J188" s="116" t="str">
        <f>VLOOKUP(I188,Presupuesto!$B$11:$C$566,2,0)</f>
        <v>SERVICIOS DE CAPACITACION.</v>
      </c>
      <c r="K188" s="326" t="s">
        <v>1484</v>
      </c>
      <c r="L188" s="116" t="s">
        <v>394</v>
      </c>
    </row>
    <row r="189" spans="3:12" x14ac:dyDescent="0.25">
      <c r="C189" s="99" t="s">
        <v>48</v>
      </c>
      <c r="D189" s="671"/>
      <c r="E189" s="200">
        <f>D188</f>
        <v>25</v>
      </c>
      <c r="F189" s="100">
        <v>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x14ac:dyDescent="0.25">
      <c r="C190" s="99" t="s">
        <v>49</v>
      </c>
      <c r="D190" s="671"/>
      <c r="E190" s="200">
        <f>D188</f>
        <v>25</v>
      </c>
      <c r="F190" s="100">
        <v>70</v>
      </c>
      <c r="G190" s="97">
        <f t="shared" si="19"/>
        <v>1750</v>
      </c>
      <c r="H190" s="161" t="s">
        <v>129</v>
      </c>
      <c r="I190" s="98" t="s">
        <v>792</v>
      </c>
      <c r="J190" s="98" t="str">
        <f>VLOOKUP(I190,Presupuesto!$B$11:$C$566,2,0)</f>
        <v>ALIMENTOS B EBIDAS PARA PERSONAS</v>
      </c>
      <c r="K190" s="98" t="s">
        <v>471</v>
      </c>
      <c r="L190" s="98" t="s">
        <v>396</v>
      </c>
    </row>
    <row r="191" spans="3:12" x14ac:dyDescent="0.25">
      <c r="C191" s="99" t="s">
        <v>50</v>
      </c>
      <c r="D191" s="671"/>
      <c r="E191" s="151">
        <v>0</v>
      </c>
      <c r="F191" s="118">
        <v>10000</v>
      </c>
      <c r="G191" s="97">
        <f t="shared" si="19"/>
        <v>0</v>
      </c>
      <c r="H191" s="161"/>
      <c r="I191" s="318" t="s">
        <v>300</v>
      </c>
      <c r="J191" s="98" t="str">
        <f>VLOOKUP(I191,Presupuesto!$B$11:$C$566,2,0)</f>
        <v>PASAJES (26100-00)</v>
      </c>
      <c r="K191" s="98" t="str">
        <f t="shared" ref="K191:K197" si="20">$K$188</f>
        <v>Gestión Tecnologías de Información y Comunicación</v>
      </c>
      <c r="L191" s="98" t="s">
        <v>412</v>
      </c>
    </row>
    <row r="192" spans="3:12" x14ac:dyDescent="0.25">
      <c r="C192" s="99" t="s">
        <v>417</v>
      </c>
      <c r="D192" s="671"/>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x14ac:dyDescent="0.25">
      <c r="C193" s="99" t="s">
        <v>51</v>
      </c>
      <c r="D193" s="671"/>
      <c r="E193" s="200">
        <f>(D188*25)/500</f>
        <v>1.25</v>
      </c>
      <c r="F193" s="100">
        <v>0</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x14ac:dyDescent="0.25">
      <c r="C194" s="99" t="s">
        <v>123</v>
      </c>
      <c r="D194" s="671"/>
      <c r="E194" s="200">
        <f>D188/12</f>
        <v>2.0833333333333335</v>
      </c>
      <c r="F194" s="100">
        <v>0</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671"/>
      <c r="E195" s="200">
        <f>D188/12</f>
        <v>2.0833333333333335</v>
      </c>
      <c r="F195" s="100">
        <v>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671"/>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27">
        <v>0</v>
      </c>
      <c r="F197" s="104">
        <f>HLOOKUP(C197,$AH$2:$BU$3,2,0)</f>
        <v>1150</v>
      </c>
      <c r="G197" s="105">
        <f>D197*E197*F197</f>
        <v>0</v>
      </c>
      <c r="H197" s="328"/>
      <c r="I197" s="329" t="s">
        <v>301</v>
      </c>
      <c r="J197" s="106" t="str">
        <f>VLOOKUP(I197,Presupuesto!$B$11:$C$566,2,0)</f>
        <v>VIATICOS (26200-00)</v>
      </c>
      <c r="K197" s="330" t="str">
        <f t="shared" si="20"/>
        <v>Gestión Tecnologías de Información y Comunicación</v>
      </c>
      <c r="L197" s="330" t="s">
        <v>412</v>
      </c>
    </row>
    <row r="199" spans="3:12" ht="15.75" thickBot="1" x14ac:dyDescent="0.3"/>
    <row r="200" spans="3:12" ht="15.75" thickBot="1" x14ac:dyDescent="0.3">
      <c r="C200" s="29" t="s">
        <v>43</v>
      </c>
      <c r="D200" s="30">
        <f>SUM(G207:G216)</f>
        <v>3750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57" t="s">
        <v>2554</v>
      </c>
      <c r="E203" s="93"/>
      <c r="F203" s="93"/>
      <c r="G203" s="93"/>
      <c r="H203" s="76"/>
      <c r="I203" s="76"/>
      <c r="J203" s="76"/>
      <c r="K203" s="112"/>
    </row>
    <row r="204" spans="3:12" ht="18.75" x14ac:dyDescent="0.25">
      <c r="C204" s="211" t="str">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 xml:space="preserve"> 1.  Con base en los datos compilados de los graduados, los enlaces nombrados se capacitarán, mediante un taller de media jornada, en redes de gestión del conocimiento para replicar con los graduados y por consiguiente, constituir las redes de graduados en el mismo ámbito. El encuentro con graduados de las 7 disciplinas de la Facultad tendrá la misma modalidad.</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2" t="s">
        <v>47</v>
      </c>
      <c r="D207" s="670">
        <v>25</v>
      </c>
      <c r="E207" s="323"/>
      <c r="F207" s="115">
        <v>30000</v>
      </c>
      <c r="G207" s="324">
        <f t="shared" ref="G207:G215" si="21">E207*F207</f>
        <v>0</v>
      </c>
      <c r="H207" s="325"/>
      <c r="I207" s="116" t="s">
        <v>699</v>
      </c>
      <c r="J207" s="116" t="str">
        <f>VLOOKUP(I207,Presupuesto!$B$11:$C$566,2,0)</f>
        <v>SERVICIOS DE CAPACITACION.</v>
      </c>
      <c r="K207" s="326" t="s">
        <v>1484</v>
      </c>
      <c r="L207" s="116" t="s">
        <v>394</v>
      </c>
    </row>
    <row r="208" spans="3:12" x14ac:dyDescent="0.25">
      <c r="C208" s="99" t="s">
        <v>48</v>
      </c>
      <c r="D208" s="671"/>
      <c r="E208" s="200">
        <f>D207</f>
        <v>25</v>
      </c>
      <c r="F208" s="100">
        <v>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671"/>
      <c r="E209" s="200">
        <f>D207</f>
        <v>25</v>
      </c>
      <c r="F209" s="100">
        <v>150</v>
      </c>
      <c r="G209" s="97">
        <f t="shared" si="21"/>
        <v>3750</v>
      </c>
      <c r="H209" s="161" t="s">
        <v>129</v>
      </c>
      <c r="I209" s="98" t="s">
        <v>792</v>
      </c>
      <c r="J209" s="98" t="str">
        <f>VLOOKUP(I209,Presupuesto!$B$11:$C$566,2,0)</f>
        <v>ALIMENTOS B EBIDAS PARA PERSONAS</v>
      </c>
      <c r="K209" s="98" t="s">
        <v>471</v>
      </c>
      <c r="L209" s="98" t="s">
        <v>399</v>
      </c>
    </row>
    <row r="210" spans="3:12" x14ac:dyDescent="0.25">
      <c r="C210" s="99" t="s">
        <v>50</v>
      </c>
      <c r="D210" s="671"/>
      <c r="E210" s="151">
        <v>0</v>
      </c>
      <c r="F210" s="118">
        <v>10000</v>
      </c>
      <c r="G210" s="97">
        <f t="shared" si="21"/>
        <v>0</v>
      </c>
      <c r="H210" s="161"/>
      <c r="I210" s="318" t="s">
        <v>300</v>
      </c>
      <c r="J210" s="98" t="str">
        <f>VLOOKUP(I210,Presupuesto!$B$11:$C$566,2,0)</f>
        <v>PASAJES (26100-00)</v>
      </c>
      <c r="K210" s="98" t="str">
        <f t="shared" ref="K210:K216" si="22">$K$207</f>
        <v>Gestión Tecnologías de Información y Comunicación</v>
      </c>
      <c r="L210" s="98" t="s">
        <v>412</v>
      </c>
    </row>
    <row r="211" spans="3:12" x14ac:dyDescent="0.25">
      <c r="C211" s="99" t="s">
        <v>417</v>
      </c>
      <c r="D211" s="671"/>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x14ac:dyDescent="0.25">
      <c r="C212" s="99" t="s">
        <v>51</v>
      </c>
      <c r="D212" s="671"/>
      <c r="E212" s="200">
        <v>0</v>
      </c>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x14ac:dyDescent="0.25">
      <c r="C213" s="99" t="s">
        <v>123</v>
      </c>
      <c r="D213" s="671"/>
      <c r="E213" s="200">
        <v>0</v>
      </c>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671"/>
      <c r="E214" s="200">
        <v>0</v>
      </c>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671"/>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27">
        <v>0</v>
      </c>
      <c r="F216" s="104">
        <f>HLOOKUP(C216,$AH$2:$BU$3,2,0)</f>
        <v>1150</v>
      </c>
      <c r="G216" s="105">
        <f>D216*E216*F216</f>
        <v>0</v>
      </c>
      <c r="H216" s="328"/>
      <c r="I216" s="329" t="s">
        <v>301</v>
      </c>
      <c r="J216" s="106" t="str">
        <f>VLOOKUP(I216,Presupuesto!$B$11:$C$566,2,0)</f>
        <v>VIATICOS (26200-00)</v>
      </c>
      <c r="K216" s="330" t="str">
        <f t="shared" si="22"/>
        <v>Gestión Tecnologías de Información y Comunicación</v>
      </c>
      <c r="L216" s="330"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2100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57" t="s">
        <v>2558</v>
      </c>
      <c r="E222" s="93"/>
      <c r="F222" s="93"/>
      <c r="G222" s="93"/>
      <c r="H222" s="76"/>
      <c r="I222" s="76"/>
      <c r="J222" s="76"/>
      <c r="K222" s="112"/>
    </row>
    <row r="223" spans="3:12" ht="18.75" x14ac:dyDescent="0.25">
      <c r="C223" s="211" t="str">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 xml:space="preserve"> 3. En un taller de media jornada, diseñar e iniciar el proyecto de Incentivos Educativos (Implica incentivos a Docentes, Estudiantes y personal Administrativo).</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2" t="s">
        <v>47</v>
      </c>
      <c r="D226" s="670">
        <v>30</v>
      </c>
      <c r="E226" s="323"/>
      <c r="F226" s="115">
        <v>30000</v>
      </c>
      <c r="G226" s="324">
        <f t="shared" ref="G226:G234" si="23">E226*F226</f>
        <v>0</v>
      </c>
      <c r="H226" s="325"/>
      <c r="I226" s="116" t="s">
        <v>699</v>
      </c>
      <c r="J226" s="116" t="str">
        <f>VLOOKUP(I226,Presupuesto!$B$11:$C$566,2,0)</f>
        <v>SERVICIOS DE CAPACITACION.</v>
      </c>
      <c r="K226" s="326" t="s">
        <v>1484</v>
      </c>
      <c r="L226" s="116" t="s">
        <v>394</v>
      </c>
    </row>
    <row r="227" spans="3:12" x14ac:dyDescent="0.25">
      <c r="C227" s="99" t="s">
        <v>48</v>
      </c>
      <c r="D227" s="671"/>
      <c r="E227" s="200">
        <v>0</v>
      </c>
      <c r="F227" s="100">
        <v>50</v>
      </c>
      <c r="G227" s="97">
        <f t="shared" si="23"/>
        <v>0</v>
      </c>
      <c r="H227" s="161"/>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671"/>
      <c r="E228" s="200">
        <f>D226</f>
        <v>30</v>
      </c>
      <c r="F228" s="100">
        <v>70</v>
      </c>
      <c r="G228" s="97">
        <f t="shared" si="23"/>
        <v>2100</v>
      </c>
      <c r="H228" s="161" t="s">
        <v>129</v>
      </c>
      <c r="I228" s="98" t="s">
        <v>792</v>
      </c>
      <c r="J228" s="98" t="str">
        <f>VLOOKUP(I228,Presupuesto!$B$11:$C$566,2,0)</f>
        <v>ALIMENTOS B EBIDAS PARA PERSONAS</v>
      </c>
      <c r="K228" s="98" t="s">
        <v>471</v>
      </c>
      <c r="L228" s="98" t="s">
        <v>397</v>
      </c>
    </row>
    <row r="229" spans="3:12" x14ac:dyDescent="0.25">
      <c r="C229" s="99" t="s">
        <v>50</v>
      </c>
      <c r="D229" s="671"/>
      <c r="E229" s="151">
        <v>0</v>
      </c>
      <c r="F229" s="118">
        <v>10000</v>
      </c>
      <c r="G229" s="97">
        <f t="shared" si="23"/>
        <v>0</v>
      </c>
      <c r="H229" s="161"/>
      <c r="I229" s="318" t="s">
        <v>300</v>
      </c>
      <c r="J229" s="98" t="str">
        <f>VLOOKUP(I229,Presupuesto!$B$11:$C$566,2,0)</f>
        <v>PASAJES (26100-00)</v>
      </c>
      <c r="K229" s="98" t="str">
        <f t="shared" ref="K229:K235" si="24">$K$226</f>
        <v>Gestión Tecnologías de Información y Comunicación</v>
      </c>
      <c r="L229" s="98" t="s">
        <v>412</v>
      </c>
    </row>
    <row r="230" spans="3:12" x14ac:dyDescent="0.25">
      <c r="C230" s="99" t="s">
        <v>417</v>
      </c>
      <c r="D230" s="671"/>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x14ac:dyDescent="0.25">
      <c r="C231" s="99" t="s">
        <v>51</v>
      </c>
      <c r="D231" s="671"/>
      <c r="E231" s="200">
        <v>0</v>
      </c>
      <c r="F231" s="100">
        <v>85</v>
      </c>
      <c r="G231" s="97">
        <f t="shared" si="23"/>
        <v>0</v>
      </c>
      <c r="H231" s="161"/>
      <c r="I231" s="98" t="s">
        <v>821</v>
      </c>
      <c r="J231" s="98" t="str">
        <f>VLOOKUP(I231,Presupuesto!$B$11:$C$566,2,0)</f>
        <v>PRODUCTOS PAPEL Y CARTON</v>
      </c>
      <c r="K231" s="98" t="str">
        <f t="shared" si="24"/>
        <v>Gestión Tecnologías de Información y Comunicación</v>
      </c>
      <c r="L231" s="98" t="s">
        <v>412</v>
      </c>
    </row>
    <row r="232" spans="3:12" x14ac:dyDescent="0.25">
      <c r="C232" s="99" t="s">
        <v>123</v>
      </c>
      <c r="D232" s="671"/>
      <c r="E232" s="200">
        <v>0</v>
      </c>
      <c r="F232" s="100">
        <v>36</v>
      </c>
      <c r="G232" s="97">
        <f t="shared" si="23"/>
        <v>0</v>
      </c>
      <c r="H232" s="161"/>
      <c r="I232" s="98" t="s">
        <v>942</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671"/>
      <c r="E233" s="200">
        <v>0</v>
      </c>
      <c r="F233" s="100">
        <v>80</v>
      </c>
      <c r="G233" s="97">
        <f t="shared" si="23"/>
        <v>0</v>
      </c>
      <c r="H233" s="161"/>
      <c r="I233" s="98" t="s">
        <v>942</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671"/>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27">
        <v>0</v>
      </c>
      <c r="F235" s="104">
        <f>HLOOKUP(C235,$AH$2:$BU$3,2,0)</f>
        <v>1150</v>
      </c>
      <c r="G235" s="105">
        <f>D235*E235*F235</f>
        <v>0</v>
      </c>
      <c r="H235" s="328"/>
      <c r="I235" s="329" t="s">
        <v>301</v>
      </c>
      <c r="J235" s="106" t="str">
        <f>VLOOKUP(I235,Presupuesto!$B$11:$C$566,2,0)</f>
        <v>VIATICOS (26200-00)</v>
      </c>
      <c r="K235" s="330" t="str">
        <f t="shared" si="24"/>
        <v>Gestión Tecnologías de Información y Comunicación</v>
      </c>
      <c r="L235" s="330" t="s">
        <v>412</v>
      </c>
    </row>
    <row r="237" spans="3:12" ht="15.75" thickBot="1" x14ac:dyDescent="0.3"/>
    <row r="238" spans="3:12" ht="15.75" thickBot="1" x14ac:dyDescent="0.3">
      <c r="C238" s="29" t="s">
        <v>43</v>
      </c>
      <c r="D238" s="30">
        <f>SUM(G245:G254)</f>
        <v>12000</v>
      </c>
      <c r="E238" s="93"/>
      <c r="F238" s="93"/>
      <c r="G238" s="93"/>
      <c r="H238" s="76"/>
      <c r="I238" s="76"/>
      <c r="J238" s="76"/>
      <c r="K238" s="112"/>
      <c r="L238" s="433"/>
    </row>
    <row r="239" spans="3:12" x14ac:dyDescent="0.25">
      <c r="C239" s="70"/>
      <c r="D239" s="31"/>
      <c r="E239" s="93"/>
      <c r="F239" s="93"/>
      <c r="G239" s="93"/>
      <c r="H239" s="76"/>
      <c r="I239" s="76"/>
      <c r="J239" s="76"/>
      <c r="K239" s="112"/>
      <c r="L239" s="433"/>
    </row>
    <row r="240" spans="3:12" x14ac:dyDescent="0.25">
      <c r="C240" s="70"/>
      <c r="D240" s="31"/>
      <c r="E240" s="93"/>
      <c r="F240" s="93"/>
      <c r="G240" s="93"/>
      <c r="H240" s="76"/>
      <c r="I240" s="76"/>
      <c r="J240" s="76"/>
      <c r="K240" s="112"/>
      <c r="L240" s="433"/>
    </row>
    <row r="241" spans="3:12" ht="15.75" x14ac:dyDescent="0.25">
      <c r="C241" s="202" t="s">
        <v>392</v>
      </c>
      <c r="D241" s="357" t="s">
        <v>2571</v>
      </c>
      <c r="E241" s="93"/>
      <c r="F241" s="93"/>
      <c r="G241" s="93"/>
      <c r="H241" s="76"/>
      <c r="I241" s="76"/>
      <c r="J241" s="76"/>
      <c r="K241" s="112"/>
      <c r="L241" s="433"/>
    </row>
    <row r="242" spans="3:12" ht="18.75" x14ac:dyDescent="0.25">
      <c r="C242" s="211" t="str">
        <f>IFERROR(VLOOKUP(D241,'1. Desarrollo e Innov. Curricu.'!$E:$F,2,FALSE),IFERROR(VLOOKUP(D241,'2. Investigación Científica'!$E:$F,2,FALSE),IFERROR(VLOOKUP(D241,'3. Vinculación Univ. Sociedad'!$E:$F,2,FALSE),IFERROR(VLOOKUP(D241,'4. Docencia y Profesorado Univ.'!$E:$F,2,FALSE),IFERROR(VLOOKUP(D241,'5. Estudiantes y Graduados'!$E:$F,2,FALSE),IFERROR(VLOOKUP(D241,'11. Gestion Administrativa'!$E:$F,2,FALSE),IFERROR(VLOOKUP(D241,'13. Gestión Académica'!$E:$F,2,FALSE),IFERROR(VLOOKUP(D241,'8. Asegura. de la Calid. y M'!$E:$F,2,FALSE),IFERROR(VLOOKUP(D241,'6. Gestión del Conocimiento'!$E:$F,2,FALSE),IFERROR(VLOOKUP(D241,'15. Gobernabilidad y Proceso...'!$E:$F,2,FALSE),IFERROR(VLOOKUP(D241,'12. Gestión del Talento Humano'!$E:$F,2,FALSE),IFERROR(VLOOKUP(D241,'14. Internacional... de la E.S.'!$E:$F,2,FALSE),IFERROR(VLOOKUP(D241,'10. Posgrado'!$E:$F,2,FALSE),IFERROR(VLOOKUP(D241,'17. Gestión TIC'!$E:$F,2,FALSE),IFERROR(VLOOKUP(D241,'16. Desa. del Sistema Educ.Sup.'!$E:$F,2,FALSE),IFERROR(VLOOKUP(D241,'9. Cultura de Inno. Insti...'!$E:$F,2,FALSE),VLOOKUP(D241,'7. Lo Esencial de la Reforma U.'!$E:$F,2,0)))))))))))))))))</f>
        <v>1. Obtener información científica sobre las posibilidades del mercado laboral de los 7 campos de conocimiento de la Facultad, así como las competencias a desarrollar para estar en él y la pertinencia de las carreras ofertadas por la Facultad.</v>
      </c>
      <c r="D242" s="31"/>
      <c r="E242" s="93"/>
      <c r="F242" s="93"/>
      <c r="G242" s="93"/>
      <c r="H242" s="76"/>
      <c r="I242" s="76"/>
      <c r="J242" s="76"/>
      <c r="K242" s="112"/>
      <c r="L242" s="433"/>
    </row>
    <row r="243" spans="3:12" ht="15.75" thickBot="1" x14ac:dyDescent="0.3">
      <c r="C243" s="70"/>
      <c r="D243" s="31"/>
      <c r="E243" s="93"/>
      <c r="F243" s="93"/>
      <c r="G243" s="93"/>
      <c r="H243" s="76"/>
      <c r="I243" s="76"/>
      <c r="J243" s="76"/>
      <c r="K243" s="112"/>
      <c r="L243" s="433"/>
    </row>
    <row r="244" spans="3:12" ht="30.75" thickBot="1" x14ac:dyDescent="0.3">
      <c r="C244" s="126" t="s">
        <v>44</v>
      </c>
      <c r="D244" s="129" t="s">
        <v>45</v>
      </c>
      <c r="E244" s="128" t="s">
        <v>55</v>
      </c>
      <c r="F244" s="128" t="s">
        <v>57</v>
      </c>
      <c r="G244" s="127" t="s">
        <v>27</v>
      </c>
      <c r="H244" s="133" t="s">
        <v>131</v>
      </c>
      <c r="I244" s="128" t="s">
        <v>46</v>
      </c>
      <c r="J244" s="128" t="s">
        <v>132</v>
      </c>
      <c r="K244" s="128" t="s">
        <v>410</v>
      </c>
      <c r="L244" s="128" t="s">
        <v>411</v>
      </c>
    </row>
    <row r="245" spans="3:12" x14ac:dyDescent="0.25">
      <c r="C245" s="322" t="s">
        <v>47</v>
      </c>
      <c r="D245" s="670">
        <v>40</v>
      </c>
      <c r="E245" s="323"/>
      <c r="F245" s="115">
        <v>30000</v>
      </c>
      <c r="G245" s="324">
        <f t="shared" ref="G245:G253" si="25">E245*F245</f>
        <v>0</v>
      </c>
      <c r="H245" s="325"/>
      <c r="I245" s="116" t="s">
        <v>699</v>
      </c>
      <c r="J245" s="116" t="str">
        <f>VLOOKUP(I245,Presupuesto!$B$11:$C$566,2,0)</f>
        <v>SERVICIOS DE CAPACITACION.</v>
      </c>
      <c r="K245" s="326" t="s">
        <v>1484</v>
      </c>
      <c r="L245" s="116" t="s">
        <v>394</v>
      </c>
    </row>
    <row r="246" spans="3:12" x14ac:dyDescent="0.25">
      <c r="C246" s="99" t="s">
        <v>48</v>
      </c>
      <c r="D246" s="671"/>
      <c r="E246" s="200">
        <v>0</v>
      </c>
      <c r="F246" s="100">
        <v>50</v>
      </c>
      <c r="G246" s="97">
        <f t="shared" si="25"/>
        <v>0</v>
      </c>
      <c r="H246" s="161"/>
      <c r="I246" s="98" t="s">
        <v>717</v>
      </c>
      <c r="J246" s="98" t="str">
        <f>VLOOKUP(I246,Presupuesto!$B$11:$C$566,2,0)</f>
        <v>SERVICIOS DE IMPRENTA PUBLIC.Y REPRODUCCION</v>
      </c>
      <c r="K246" s="98" t="str">
        <f>$K$150</f>
        <v>Gestión Tecnologías de Información y Comunicación</v>
      </c>
      <c r="L246" s="98" t="s">
        <v>412</v>
      </c>
    </row>
    <row r="247" spans="3:12" x14ac:dyDescent="0.25">
      <c r="C247" s="99" t="s">
        <v>49</v>
      </c>
      <c r="D247" s="671"/>
      <c r="E247" s="200">
        <f>D245</f>
        <v>40</v>
      </c>
      <c r="F247" s="100">
        <v>300</v>
      </c>
      <c r="G247" s="97">
        <f t="shared" si="25"/>
        <v>12000</v>
      </c>
      <c r="H247" s="161" t="s">
        <v>129</v>
      </c>
      <c r="I247" s="98" t="s">
        <v>792</v>
      </c>
      <c r="J247" s="98" t="str">
        <f>VLOOKUP(I247,Presupuesto!$B$11:$C$566,2,0)</f>
        <v>ALIMENTOS B EBIDAS PARA PERSONAS</v>
      </c>
      <c r="K247" s="98" t="s">
        <v>1360</v>
      </c>
      <c r="L247" s="98" t="s">
        <v>397</v>
      </c>
    </row>
    <row r="248" spans="3:12" x14ac:dyDescent="0.25">
      <c r="C248" s="99" t="s">
        <v>50</v>
      </c>
      <c r="D248" s="671"/>
      <c r="E248" s="151">
        <v>0</v>
      </c>
      <c r="F248" s="118">
        <v>10000</v>
      </c>
      <c r="G248" s="97">
        <f t="shared" si="25"/>
        <v>0</v>
      </c>
      <c r="H248" s="161"/>
      <c r="I248" s="318" t="s">
        <v>300</v>
      </c>
      <c r="J248" s="98" t="str">
        <f>VLOOKUP(I248,Presupuesto!$B$11:$C$566,2,0)</f>
        <v>PASAJES (26100-00)</v>
      </c>
      <c r="K248" s="98" t="str">
        <f t="shared" ref="K248:K254" si="26">$K$150</f>
        <v>Gestión Tecnologías de Información y Comunicación</v>
      </c>
      <c r="L248" s="98" t="s">
        <v>412</v>
      </c>
    </row>
    <row r="249" spans="3:12" x14ac:dyDescent="0.25">
      <c r="C249" s="99" t="s">
        <v>417</v>
      </c>
      <c r="D249" s="671"/>
      <c r="E249" s="151">
        <v>0</v>
      </c>
      <c r="F249" s="118">
        <v>250</v>
      </c>
      <c r="G249" s="97">
        <f t="shared" si="25"/>
        <v>0</v>
      </c>
      <c r="H249" s="161"/>
      <c r="I249" s="98" t="s">
        <v>821</v>
      </c>
      <c r="J249" s="98" t="str">
        <f>VLOOKUP(I249,Presupuesto!$B$11:$C$566,2,0)</f>
        <v>PRODUCTOS PAPEL Y CARTON</v>
      </c>
      <c r="K249" s="98" t="str">
        <f t="shared" si="26"/>
        <v>Gestión Tecnologías de Información y Comunicación</v>
      </c>
      <c r="L249" s="98" t="s">
        <v>412</v>
      </c>
    </row>
    <row r="250" spans="3:12" x14ac:dyDescent="0.25">
      <c r="C250" s="99" t="s">
        <v>51</v>
      </c>
      <c r="D250" s="671"/>
      <c r="E250" s="200">
        <v>0</v>
      </c>
      <c r="F250" s="100">
        <v>85</v>
      </c>
      <c r="G250" s="97">
        <f t="shared" si="25"/>
        <v>0</v>
      </c>
      <c r="H250" s="161"/>
      <c r="I250" s="98" t="s">
        <v>821</v>
      </c>
      <c r="J250" s="98" t="str">
        <f>VLOOKUP(I250,Presupuesto!$B$11:$C$566,2,0)</f>
        <v>PRODUCTOS PAPEL Y CARTON</v>
      </c>
      <c r="K250" s="98" t="str">
        <f t="shared" si="26"/>
        <v>Gestión Tecnologías de Información y Comunicación</v>
      </c>
      <c r="L250" s="98" t="s">
        <v>412</v>
      </c>
    </row>
    <row r="251" spans="3:12" x14ac:dyDescent="0.25">
      <c r="C251" s="99" t="s">
        <v>123</v>
      </c>
      <c r="D251" s="671"/>
      <c r="E251" s="200">
        <v>0</v>
      </c>
      <c r="F251" s="100">
        <v>36</v>
      </c>
      <c r="G251" s="97">
        <f t="shared" si="25"/>
        <v>0</v>
      </c>
      <c r="H251" s="161"/>
      <c r="I251" s="98" t="s">
        <v>942</v>
      </c>
      <c r="J251" s="98" t="str">
        <f>VLOOKUP(I251,Presupuesto!$B$11:$C$566,2,0)</f>
        <v>UTILES DE ESCRITORIO, OFICINA Y ENSE¥ANZA</v>
      </c>
      <c r="K251" s="98" t="str">
        <f t="shared" si="26"/>
        <v>Gestión Tecnologías de Información y Comunicación</v>
      </c>
      <c r="L251" s="98" t="s">
        <v>412</v>
      </c>
    </row>
    <row r="252" spans="3:12" x14ac:dyDescent="0.25">
      <c r="C252" s="99" t="s">
        <v>34</v>
      </c>
      <c r="D252" s="671"/>
      <c r="E252" s="200">
        <v>0</v>
      </c>
      <c r="F252" s="100">
        <v>80</v>
      </c>
      <c r="G252" s="97">
        <f t="shared" si="25"/>
        <v>0</v>
      </c>
      <c r="H252" s="161"/>
      <c r="I252" s="98" t="s">
        <v>942</v>
      </c>
      <c r="J252" s="98" t="str">
        <f>VLOOKUP(I252,Presupuesto!$B$11:$C$566,2,0)</f>
        <v>UTILES DE ESCRITORIO, OFICINA Y ENSE¥ANZA</v>
      </c>
      <c r="K252" s="98" t="str">
        <f t="shared" si="26"/>
        <v>Gestión Tecnologías de Información y Comunicación</v>
      </c>
      <c r="L252" s="98" t="s">
        <v>412</v>
      </c>
    </row>
    <row r="253" spans="3:12" x14ac:dyDescent="0.25">
      <c r="C253" s="109" t="s">
        <v>52</v>
      </c>
      <c r="D253" s="671"/>
      <c r="E253" s="213">
        <v>0</v>
      </c>
      <c r="F253" s="119">
        <v>25</v>
      </c>
      <c r="G253" s="97">
        <f t="shared" si="25"/>
        <v>0</v>
      </c>
      <c r="H253" s="161"/>
      <c r="I253" s="98" t="s">
        <v>942</v>
      </c>
      <c r="J253" s="98" t="str">
        <f>VLOOKUP(I253,Presupuesto!$B$11:$C$566,2,0)</f>
        <v>UTILES DE ESCRITORIO, OFICINA Y ENSE¥ANZA</v>
      </c>
      <c r="K253" s="98" t="str">
        <f t="shared" si="26"/>
        <v>Gestión Tecnologías de Información y Comunicación</v>
      </c>
      <c r="L253" s="98" t="s">
        <v>412</v>
      </c>
    </row>
    <row r="254" spans="3:12" ht="15.75" thickBot="1" x14ac:dyDescent="0.3">
      <c r="C254" s="217" t="s">
        <v>430</v>
      </c>
      <c r="D254" s="218">
        <v>0</v>
      </c>
      <c r="E254" s="327">
        <v>0</v>
      </c>
      <c r="F254" s="104">
        <f>HLOOKUP(C254,$AH$2:$BU$3,2,0)</f>
        <v>1150</v>
      </c>
      <c r="G254" s="105">
        <f>D254*E254*F254</f>
        <v>0</v>
      </c>
      <c r="H254" s="328"/>
      <c r="I254" s="329" t="s">
        <v>301</v>
      </c>
      <c r="J254" s="106" t="str">
        <f>VLOOKUP(I254,Presupuesto!$B$11:$C$566,2,0)</f>
        <v>VIATICOS (26200-00)</v>
      </c>
      <c r="K254" s="330" t="str">
        <f t="shared" si="26"/>
        <v>Gestión Tecnologías de Información y Comunicación</v>
      </c>
      <c r="L254" s="330" t="s">
        <v>412</v>
      </c>
    </row>
    <row r="255" spans="3:12" x14ac:dyDescent="0.25">
      <c r="C255" s="433"/>
      <c r="D255" s="433"/>
      <c r="E255" s="433"/>
      <c r="F255" s="433"/>
      <c r="G255" s="433"/>
      <c r="H255" s="420"/>
      <c r="I255" s="433"/>
      <c r="J255" s="433"/>
      <c r="K255" s="433"/>
      <c r="L255" s="433"/>
    </row>
    <row r="256" spans="3:12" ht="15.75" thickBot="1" x14ac:dyDescent="0.3">
      <c r="C256" s="433"/>
      <c r="D256" s="433"/>
      <c r="E256" s="433"/>
      <c r="F256" s="433"/>
      <c r="G256" s="433"/>
      <c r="H256" s="420"/>
      <c r="I256" s="433"/>
      <c r="J256" s="433"/>
      <c r="K256" s="433"/>
      <c r="L256" s="433"/>
    </row>
    <row r="257" spans="3:12" ht="15.75" thickBot="1" x14ac:dyDescent="0.3">
      <c r="C257" s="29" t="s">
        <v>43</v>
      </c>
      <c r="D257" s="30">
        <f>SUM(G264:G273)</f>
        <v>6000</v>
      </c>
      <c r="E257" s="93"/>
      <c r="F257" s="93"/>
      <c r="G257" s="93"/>
      <c r="H257" s="76"/>
      <c r="I257" s="76"/>
      <c r="J257" s="76"/>
      <c r="K257" s="112"/>
      <c r="L257" s="433"/>
    </row>
    <row r="258" spans="3:12" x14ac:dyDescent="0.25">
      <c r="C258" s="70"/>
      <c r="D258" s="31"/>
      <c r="E258" s="93"/>
      <c r="F258" s="93"/>
      <c r="G258" s="93"/>
      <c r="H258" s="76"/>
      <c r="I258" s="76"/>
      <c r="J258" s="76"/>
      <c r="K258" s="112"/>
      <c r="L258" s="433"/>
    </row>
    <row r="259" spans="3:12" x14ac:dyDescent="0.25">
      <c r="C259" s="70"/>
      <c r="D259" s="31"/>
      <c r="E259" s="93"/>
      <c r="F259" s="93"/>
      <c r="G259" s="93"/>
      <c r="H259" s="76"/>
      <c r="I259" s="76"/>
      <c r="J259" s="76"/>
      <c r="K259" s="112"/>
      <c r="L259" s="433"/>
    </row>
    <row r="260" spans="3:12" ht="15.75" x14ac:dyDescent="0.25">
      <c r="C260" s="202" t="s">
        <v>392</v>
      </c>
      <c r="D260" s="357" t="s">
        <v>2573</v>
      </c>
      <c r="E260" s="93"/>
      <c r="F260" s="93"/>
      <c r="G260" s="93"/>
      <c r="H260" s="76"/>
      <c r="I260" s="76"/>
      <c r="J260" s="76"/>
      <c r="K260" s="112"/>
      <c r="L260" s="433"/>
    </row>
    <row r="261" spans="3:12" ht="18.75" x14ac:dyDescent="0.25">
      <c r="C261" s="211" t="str">
        <f>IFERROR(VLOOKUP(D260,'1. Desarrollo e Innov. Curricu.'!$E:$F,2,FALSE),IFERROR(VLOOKUP(D260,'2. Investigación Científica'!$E:$F,2,FALSE),IFERROR(VLOOKUP(D260,'3. Vinculación Univ. Sociedad'!$E:$F,2,FALSE),IFERROR(VLOOKUP(D260,'4. Docencia y Profesorado Univ.'!$E:$F,2,FALSE),IFERROR(VLOOKUP(D260,'5. Estudiantes y Graduados'!$E:$F,2,FALSE),IFERROR(VLOOKUP(D260,'11. Gestion Administrativa'!$E:$F,2,FALSE),IFERROR(VLOOKUP(D260,'13. Gestión Académica'!$E:$F,2,FALSE),IFERROR(VLOOKUP(D260,'8. Asegura. de la Calid. y M'!$E:$F,2,FALSE),IFERROR(VLOOKUP(D260,'6. Gestión del Conocimiento'!$E:$F,2,FALSE),IFERROR(VLOOKUP(D260,'15. Gobernabilidad y Proceso...'!$E:$F,2,FALSE),IFERROR(VLOOKUP(D260,'12. Gestión del Talento Humano'!$E:$F,2,FALSE),IFERROR(VLOOKUP(D260,'14. Internacional... de la E.S.'!$E:$F,2,FALSE),IFERROR(VLOOKUP(D260,'10. Posgrado'!$E:$F,2,FALSE),IFERROR(VLOOKUP(D260,'17. Gestión TIC'!$E:$F,2,FALSE),IFERROR(VLOOKUP(D260,'16. Desa. del Sistema Educ.Sup.'!$E:$F,2,FALSE),IFERROR(VLOOKUP(D260,'9. Cultura de Inno. Insti...'!$E:$F,2,FALSE),VLOOKUP(D260,'7. Lo Esencial de la Reforma U.'!$E:$F,2,0)))))))))))))))))</f>
        <v xml:space="preserve">1. Ya definida la política de la PPS y el protocolo de medición de impacto, en un taller de tres jornadas medias, establecer las líneas y escenarios prioritarios bajo criterios claros para ser atendidos mediante proyectos multi-transdisciplinarios capaces de incidir en el desarrollo de manera sistémica (recíproca).  
</v>
      </c>
      <c r="D261" s="31"/>
      <c r="E261" s="93"/>
      <c r="F261" s="93"/>
      <c r="G261" s="93"/>
      <c r="H261" s="76"/>
      <c r="I261" s="76"/>
      <c r="J261" s="76"/>
      <c r="K261" s="112"/>
      <c r="L261" s="433"/>
    </row>
    <row r="262" spans="3:12" ht="15.75" thickBot="1" x14ac:dyDescent="0.3">
      <c r="C262" s="70"/>
      <c r="D262" s="31"/>
      <c r="E262" s="93"/>
      <c r="F262" s="93"/>
      <c r="G262" s="93"/>
      <c r="H262" s="76"/>
      <c r="I262" s="76"/>
      <c r="J262" s="76"/>
      <c r="K262" s="112"/>
      <c r="L262" s="433"/>
    </row>
    <row r="263" spans="3:12" ht="30.75" thickBot="1" x14ac:dyDescent="0.3">
      <c r="C263" s="126" t="s">
        <v>44</v>
      </c>
      <c r="D263" s="129" t="s">
        <v>45</v>
      </c>
      <c r="E263" s="128" t="s">
        <v>55</v>
      </c>
      <c r="F263" s="128" t="s">
        <v>57</v>
      </c>
      <c r="G263" s="127" t="s">
        <v>27</v>
      </c>
      <c r="H263" s="133" t="s">
        <v>131</v>
      </c>
      <c r="I263" s="128" t="s">
        <v>46</v>
      </c>
      <c r="J263" s="128" t="s">
        <v>132</v>
      </c>
      <c r="K263" s="128" t="s">
        <v>410</v>
      </c>
      <c r="L263" s="128" t="s">
        <v>411</v>
      </c>
    </row>
    <row r="264" spans="3:12" x14ac:dyDescent="0.25">
      <c r="C264" s="322" t="s">
        <v>47</v>
      </c>
      <c r="D264" s="670">
        <v>30</v>
      </c>
      <c r="E264" s="323"/>
      <c r="F264" s="115">
        <v>30000</v>
      </c>
      <c r="G264" s="324">
        <f t="shared" ref="G264:G272" si="27">E264*F264</f>
        <v>0</v>
      </c>
      <c r="H264" s="325"/>
      <c r="I264" s="116" t="s">
        <v>699</v>
      </c>
      <c r="J264" s="116" t="str">
        <f>VLOOKUP(I264,Presupuesto!$B$11:$C$566,2,0)</f>
        <v>SERVICIOS DE CAPACITACION.</v>
      </c>
      <c r="K264" s="326" t="s">
        <v>1484</v>
      </c>
      <c r="L264" s="116" t="s">
        <v>394</v>
      </c>
    </row>
    <row r="265" spans="3:12" x14ac:dyDescent="0.25">
      <c r="C265" s="99" t="s">
        <v>48</v>
      </c>
      <c r="D265" s="671"/>
      <c r="E265" s="200">
        <v>0</v>
      </c>
      <c r="F265" s="100">
        <v>50</v>
      </c>
      <c r="G265" s="97">
        <f t="shared" si="27"/>
        <v>0</v>
      </c>
      <c r="H265" s="161"/>
      <c r="I265" s="98" t="s">
        <v>717</v>
      </c>
      <c r="J265" s="98" t="str">
        <f>VLOOKUP(I265,Presupuesto!$B$11:$C$566,2,0)</f>
        <v>SERVICIOS DE IMPRENTA PUBLIC.Y REPRODUCCION</v>
      </c>
      <c r="K265" s="98" t="str">
        <f>$K$169</f>
        <v>Gestión Tecnologías de Información y Comunicación</v>
      </c>
      <c r="L265" s="98" t="s">
        <v>412</v>
      </c>
    </row>
    <row r="266" spans="3:12" x14ac:dyDescent="0.25">
      <c r="C266" s="99" t="s">
        <v>49</v>
      </c>
      <c r="D266" s="671"/>
      <c r="E266" s="200">
        <f>D264</f>
        <v>30</v>
      </c>
      <c r="F266" s="100">
        <v>200</v>
      </c>
      <c r="G266" s="97">
        <f t="shared" si="27"/>
        <v>6000</v>
      </c>
      <c r="H266" s="161" t="s">
        <v>129</v>
      </c>
      <c r="I266" s="98" t="s">
        <v>792</v>
      </c>
      <c r="J266" s="98" t="str">
        <f>VLOOKUP(I266,Presupuesto!$B$11:$C$566,2,0)</f>
        <v>ALIMENTOS B EBIDAS PARA PERSONAS</v>
      </c>
      <c r="K266" s="98" t="s">
        <v>472</v>
      </c>
      <c r="L266" s="98" t="s">
        <v>398</v>
      </c>
    </row>
    <row r="267" spans="3:12" x14ac:dyDescent="0.25">
      <c r="C267" s="99" t="s">
        <v>50</v>
      </c>
      <c r="D267" s="671"/>
      <c r="E267" s="151">
        <v>0</v>
      </c>
      <c r="F267" s="118">
        <v>10000</v>
      </c>
      <c r="G267" s="97">
        <f t="shared" si="27"/>
        <v>0</v>
      </c>
      <c r="H267" s="161"/>
      <c r="I267" s="318" t="s">
        <v>300</v>
      </c>
      <c r="J267" s="98" t="str">
        <f>VLOOKUP(I267,Presupuesto!$B$11:$C$566,2,0)</f>
        <v>PASAJES (26100-00)</v>
      </c>
      <c r="K267" s="98" t="str">
        <f t="shared" ref="K267:K273" si="28">$K$169</f>
        <v>Gestión Tecnologías de Información y Comunicación</v>
      </c>
      <c r="L267" s="98" t="s">
        <v>412</v>
      </c>
    </row>
    <row r="268" spans="3:12" x14ac:dyDescent="0.25">
      <c r="C268" s="99" t="s">
        <v>417</v>
      </c>
      <c r="D268" s="671"/>
      <c r="E268" s="151">
        <v>0</v>
      </c>
      <c r="F268" s="118">
        <v>250</v>
      </c>
      <c r="G268" s="97">
        <f t="shared" si="27"/>
        <v>0</v>
      </c>
      <c r="H268" s="161"/>
      <c r="I268" s="98" t="s">
        <v>821</v>
      </c>
      <c r="J268" s="98" t="str">
        <f>VLOOKUP(I268,Presupuesto!$B$11:$C$566,2,0)</f>
        <v>PRODUCTOS PAPEL Y CARTON</v>
      </c>
      <c r="K268" s="98" t="str">
        <f t="shared" si="28"/>
        <v>Gestión Tecnologías de Información y Comunicación</v>
      </c>
      <c r="L268" s="98" t="s">
        <v>412</v>
      </c>
    </row>
    <row r="269" spans="3:12" x14ac:dyDescent="0.25">
      <c r="C269" s="99" t="s">
        <v>51</v>
      </c>
      <c r="D269" s="671"/>
      <c r="E269" s="200">
        <v>0</v>
      </c>
      <c r="F269" s="100">
        <v>85</v>
      </c>
      <c r="G269" s="97">
        <f t="shared" si="27"/>
        <v>0</v>
      </c>
      <c r="H269" s="161"/>
      <c r="I269" s="98" t="s">
        <v>821</v>
      </c>
      <c r="J269" s="98" t="str">
        <f>VLOOKUP(I269,Presupuesto!$B$11:$C$566,2,0)</f>
        <v>PRODUCTOS PAPEL Y CARTON</v>
      </c>
      <c r="K269" s="98" t="str">
        <f t="shared" si="28"/>
        <v>Gestión Tecnologías de Información y Comunicación</v>
      </c>
      <c r="L269" s="98" t="s">
        <v>412</v>
      </c>
    </row>
    <row r="270" spans="3:12" x14ac:dyDescent="0.25">
      <c r="C270" s="99" t="s">
        <v>123</v>
      </c>
      <c r="D270" s="671"/>
      <c r="E270" s="200">
        <v>0</v>
      </c>
      <c r="F270" s="100">
        <v>36</v>
      </c>
      <c r="G270" s="97">
        <f t="shared" si="27"/>
        <v>0</v>
      </c>
      <c r="H270" s="161"/>
      <c r="I270" s="98" t="s">
        <v>942</v>
      </c>
      <c r="J270" s="98" t="str">
        <f>VLOOKUP(I270,Presupuesto!$B$11:$C$566,2,0)</f>
        <v>UTILES DE ESCRITORIO, OFICINA Y ENSE¥ANZA</v>
      </c>
      <c r="K270" s="98" t="str">
        <f t="shared" si="28"/>
        <v>Gestión Tecnologías de Información y Comunicación</v>
      </c>
      <c r="L270" s="98" t="s">
        <v>412</v>
      </c>
    </row>
    <row r="271" spans="3:12" x14ac:dyDescent="0.25">
      <c r="C271" s="99" t="s">
        <v>34</v>
      </c>
      <c r="D271" s="671"/>
      <c r="E271" s="200">
        <v>0</v>
      </c>
      <c r="F271" s="100">
        <v>80</v>
      </c>
      <c r="G271" s="97">
        <f t="shared" si="27"/>
        <v>0</v>
      </c>
      <c r="H271" s="161"/>
      <c r="I271" s="98" t="s">
        <v>942</v>
      </c>
      <c r="J271" s="98" t="str">
        <f>VLOOKUP(I271,Presupuesto!$B$11:$C$566,2,0)</f>
        <v>UTILES DE ESCRITORIO, OFICINA Y ENSE¥ANZA</v>
      </c>
      <c r="K271" s="98" t="str">
        <f t="shared" si="28"/>
        <v>Gestión Tecnologías de Información y Comunicación</v>
      </c>
      <c r="L271" s="98" t="s">
        <v>412</v>
      </c>
    </row>
    <row r="272" spans="3:12" x14ac:dyDescent="0.25">
      <c r="C272" s="109" t="s">
        <v>52</v>
      </c>
      <c r="D272" s="671"/>
      <c r="E272" s="213">
        <v>0</v>
      </c>
      <c r="F272" s="119">
        <v>25</v>
      </c>
      <c r="G272" s="97">
        <f t="shared" si="27"/>
        <v>0</v>
      </c>
      <c r="H272" s="161"/>
      <c r="I272" s="98" t="s">
        <v>942</v>
      </c>
      <c r="J272" s="98" t="str">
        <f>VLOOKUP(I272,Presupuesto!$B$11:$C$566,2,0)</f>
        <v>UTILES DE ESCRITORIO, OFICINA Y ENSE¥ANZA</v>
      </c>
      <c r="K272" s="98" t="str">
        <f t="shared" si="28"/>
        <v>Gestión Tecnologías de Información y Comunicación</v>
      </c>
      <c r="L272" s="98" t="s">
        <v>412</v>
      </c>
    </row>
    <row r="273" spans="3:12" ht="15.75" thickBot="1" x14ac:dyDescent="0.3">
      <c r="C273" s="217" t="s">
        <v>430</v>
      </c>
      <c r="D273" s="218">
        <v>0</v>
      </c>
      <c r="E273" s="327">
        <v>0</v>
      </c>
      <c r="F273" s="104">
        <f>HLOOKUP(C273,$AH$2:$BU$3,2,0)</f>
        <v>1150</v>
      </c>
      <c r="G273" s="105">
        <f>D273*E273*F273</f>
        <v>0</v>
      </c>
      <c r="H273" s="328"/>
      <c r="I273" s="329" t="s">
        <v>301</v>
      </c>
      <c r="J273" s="106" t="str">
        <f>VLOOKUP(I273,Presupuesto!$B$11:$C$566,2,0)</f>
        <v>VIATICOS (26200-00)</v>
      </c>
      <c r="K273" s="330" t="str">
        <f t="shared" si="28"/>
        <v>Gestión Tecnologías de Información y Comunicación</v>
      </c>
      <c r="L273" s="330" t="s">
        <v>412</v>
      </c>
    </row>
    <row r="274" spans="3:12" x14ac:dyDescent="0.25">
      <c r="C274" s="93"/>
      <c r="D274" s="433"/>
      <c r="E274" s="112"/>
      <c r="F274" s="112"/>
      <c r="G274" s="112"/>
      <c r="H274" s="174"/>
      <c r="I274" s="112"/>
      <c r="J274" s="112"/>
      <c r="K274" s="112"/>
      <c r="L274" s="433"/>
    </row>
    <row r="275" spans="3:12" ht="15.75" thickBot="1" x14ac:dyDescent="0.3">
      <c r="C275" s="433"/>
      <c r="D275" s="433"/>
      <c r="E275" s="433"/>
      <c r="F275" s="433"/>
      <c r="G275" s="433"/>
      <c r="H275" s="420"/>
      <c r="I275" s="433"/>
      <c r="J275" s="433"/>
      <c r="K275" s="433"/>
      <c r="L275" s="433"/>
    </row>
    <row r="276" spans="3:12" ht="15.75" thickBot="1" x14ac:dyDescent="0.3">
      <c r="C276" s="29" t="s">
        <v>43</v>
      </c>
      <c r="D276" s="30">
        <f>SUM(G283:G292)</f>
        <v>8306.25</v>
      </c>
      <c r="E276" s="93"/>
      <c r="F276" s="93"/>
      <c r="G276" s="93"/>
      <c r="H276" s="76"/>
      <c r="I276" s="76"/>
      <c r="J276" s="76"/>
      <c r="K276" s="112"/>
      <c r="L276" s="433"/>
    </row>
    <row r="277" spans="3:12" x14ac:dyDescent="0.25">
      <c r="C277" s="70"/>
      <c r="D277" s="31"/>
      <c r="E277" s="93"/>
      <c r="F277" s="93"/>
      <c r="G277" s="93"/>
      <c r="H277" s="76"/>
      <c r="I277" s="76"/>
      <c r="J277" s="76"/>
      <c r="K277" s="112"/>
      <c r="L277" s="433"/>
    </row>
    <row r="278" spans="3:12" x14ac:dyDescent="0.25">
      <c r="C278" s="70"/>
      <c r="D278" s="31"/>
      <c r="E278" s="93"/>
      <c r="F278" s="93"/>
      <c r="G278" s="93"/>
      <c r="H278" s="76"/>
      <c r="I278" s="76"/>
      <c r="J278" s="76"/>
      <c r="K278" s="112"/>
      <c r="L278" s="433"/>
    </row>
    <row r="279" spans="3:12" ht="15.75" x14ac:dyDescent="0.25">
      <c r="C279" s="202" t="s">
        <v>392</v>
      </c>
      <c r="D279" s="357" t="s">
        <v>2577</v>
      </c>
      <c r="E279" s="93"/>
      <c r="F279" s="93"/>
      <c r="G279" s="93"/>
      <c r="H279" s="76"/>
      <c r="I279" s="76"/>
      <c r="J279" s="76"/>
      <c r="K279" s="112"/>
      <c r="L279" s="433"/>
    </row>
    <row r="280" spans="3:12" ht="18.75" x14ac:dyDescent="0.25">
      <c r="C280" s="211" t="str">
        <f>IFERROR(VLOOKUP(D279,'1. Desarrollo e Innov. Curricu.'!$E:$F,2,FALSE),IFERROR(VLOOKUP(D279,'2. Investigación Científica'!$E:$F,2,FALSE),IFERROR(VLOOKUP(D279,'3. Vinculación Univ. Sociedad'!$E:$F,2,FALSE),IFERROR(VLOOKUP(D279,'4. Docencia y Profesorado Univ.'!$E:$F,2,FALSE),IFERROR(VLOOKUP(D279,'5. Estudiantes y Graduados'!$E:$F,2,FALSE),IFERROR(VLOOKUP(D279,'11. Gestion Administrativa'!$E:$F,2,FALSE),IFERROR(VLOOKUP(D279,'13. Gestión Académica'!$E:$F,2,FALSE),IFERROR(VLOOKUP(D279,'8. Asegura. de la Calid. y M'!$E:$F,2,FALSE),IFERROR(VLOOKUP(D279,'6. Gestión del Conocimiento'!$E:$F,2,FALSE),IFERROR(VLOOKUP(D279,'15. Gobernabilidad y Proceso...'!$E:$F,2,FALSE),IFERROR(VLOOKUP(D279,'12. Gestión del Talento Humano'!$E:$F,2,FALSE),IFERROR(VLOOKUP(D279,'14. Internacional... de la E.S.'!$E:$F,2,FALSE),IFERROR(VLOOKUP(D279,'10. Posgrado'!$E:$F,2,FALSE),IFERROR(VLOOKUP(D279,'17. Gestión TIC'!$E:$F,2,FALSE),IFERROR(VLOOKUP(D279,'16. Desa. del Sistema Educ.Sup.'!$E:$F,2,FALSE),IFERROR(VLOOKUP(D279,'9. Cultura de Inno. Insti...'!$E:$F,2,FALSE),VLOOKUP(D279,'7. Lo Esencial de la Reforma U.'!$E:$F,2,0)))))))))))))))))</f>
        <v xml:space="preserve">
4. En media jornada de trabajo, replicar el taller de redes para la gestión del conocimiento con
Jefes de Dpto. y Coordinadores de carrera.
</v>
      </c>
      <c r="D280" s="31"/>
      <c r="E280" s="93"/>
      <c r="F280" s="93"/>
      <c r="G280" s="93"/>
      <c r="H280" s="76"/>
      <c r="I280" s="76"/>
      <c r="J280" s="76"/>
      <c r="K280" s="112"/>
      <c r="L280" s="433"/>
    </row>
    <row r="281" spans="3:12" ht="15.75" thickBot="1" x14ac:dyDescent="0.3">
      <c r="C281" s="70"/>
      <c r="D281" s="31"/>
      <c r="E281" s="93"/>
      <c r="F281" s="93"/>
      <c r="G281" s="93"/>
      <c r="H281" s="76"/>
      <c r="I281" s="76"/>
      <c r="J281" s="76"/>
      <c r="K281" s="112"/>
      <c r="L281" s="433"/>
    </row>
    <row r="282" spans="3:12" ht="30.75" thickBot="1" x14ac:dyDescent="0.3">
      <c r="C282" s="126" t="s">
        <v>44</v>
      </c>
      <c r="D282" s="129" t="s">
        <v>45</v>
      </c>
      <c r="E282" s="128" t="s">
        <v>55</v>
      </c>
      <c r="F282" s="128" t="s">
        <v>57</v>
      </c>
      <c r="G282" s="127" t="s">
        <v>27</v>
      </c>
      <c r="H282" s="133" t="s">
        <v>131</v>
      </c>
      <c r="I282" s="128" t="s">
        <v>46</v>
      </c>
      <c r="J282" s="128" t="s">
        <v>132</v>
      </c>
      <c r="K282" s="128" t="s">
        <v>410</v>
      </c>
      <c r="L282" s="128" t="s">
        <v>411</v>
      </c>
    </row>
    <row r="283" spans="3:12" x14ac:dyDescent="0.25">
      <c r="C283" s="322" t="s">
        <v>47</v>
      </c>
      <c r="D283" s="670">
        <v>25</v>
      </c>
      <c r="E283" s="323"/>
      <c r="F283" s="115">
        <v>30000</v>
      </c>
      <c r="G283" s="324">
        <f t="shared" ref="G283:G291" si="29">E283*F283</f>
        <v>0</v>
      </c>
      <c r="H283" s="325"/>
      <c r="I283" s="116" t="s">
        <v>699</v>
      </c>
      <c r="J283" s="116" t="str">
        <f>VLOOKUP(I283,Presupuesto!$B$11:$C$566,2,0)</f>
        <v>SERVICIOS DE CAPACITACION.</v>
      </c>
      <c r="K283" s="326" t="s">
        <v>1484</v>
      </c>
      <c r="L283" s="116" t="s">
        <v>394</v>
      </c>
    </row>
    <row r="284" spans="3:12" x14ac:dyDescent="0.25">
      <c r="C284" s="99" t="s">
        <v>48</v>
      </c>
      <c r="D284" s="671"/>
      <c r="E284" s="200">
        <v>0</v>
      </c>
      <c r="F284" s="100">
        <v>50</v>
      </c>
      <c r="G284" s="97">
        <f t="shared" si="29"/>
        <v>0</v>
      </c>
      <c r="H284" s="161"/>
      <c r="I284" s="98" t="s">
        <v>717</v>
      </c>
      <c r="J284" s="98" t="str">
        <f>VLOOKUP(I284,Presupuesto!$B$11:$C$566,2,0)</f>
        <v>SERVICIOS DE IMPRENTA PUBLIC.Y REPRODUCCION</v>
      </c>
      <c r="K284" s="98" t="str">
        <f>$K$188</f>
        <v>Gestión Tecnologías de Información y Comunicación</v>
      </c>
      <c r="L284" s="98" t="s">
        <v>412</v>
      </c>
    </row>
    <row r="285" spans="3:12" x14ac:dyDescent="0.25">
      <c r="C285" s="99" t="s">
        <v>49</v>
      </c>
      <c r="D285" s="671"/>
      <c r="E285" s="200">
        <f>D283</f>
        <v>25</v>
      </c>
      <c r="F285" s="100">
        <v>300</v>
      </c>
      <c r="G285" s="97">
        <f t="shared" si="29"/>
        <v>7500</v>
      </c>
      <c r="H285" s="161" t="s">
        <v>129</v>
      </c>
      <c r="I285" s="98" t="s">
        <v>792</v>
      </c>
      <c r="J285" s="98" t="str">
        <f>VLOOKUP(I285,Presupuesto!$B$11:$C$566,2,0)</f>
        <v>ALIMENTOS B EBIDAS PARA PERSONAS</v>
      </c>
      <c r="K285" s="98" t="s">
        <v>472</v>
      </c>
      <c r="L285" s="98" t="s">
        <v>402</v>
      </c>
    </row>
    <row r="286" spans="3:12" x14ac:dyDescent="0.25">
      <c r="C286" s="99" t="s">
        <v>50</v>
      </c>
      <c r="D286" s="671"/>
      <c r="E286" s="151">
        <v>0</v>
      </c>
      <c r="F286" s="118">
        <v>10000</v>
      </c>
      <c r="G286" s="97">
        <f t="shared" si="29"/>
        <v>0</v>
      </c>
      <c r="H286" s="161"/>
      <c r="I286" s="318" t="s">
        <v>300</v>
      </c>
      <c r="J286" s="98" t="str">
        <f>VLOOKUP(I286,Presupuesto!$B$11:$C$566,2,0)</f>
        <v>PASAJES (26100-00)</v>
      </c>
      <c r="K286" s="98" t="str">
        <f t="shared" ref="K286:K292" si="30">$K$188</f>
        <v>Gestión Tecnologías de Información y Comunicación</v>
      </c>
      <c r="L286" s="98" t="s">
        <v>412</v>
      </c>
    </row>
    <row r="287" spans="3:12" x14ac:dyDescent="0.25">
      <c r="C287" s="99" t="s">
        <v>417</v>
      </c>
      <c r="D287" s="671"/>
      <c r="E287" s="151">
        <v>0</v>
      </c>
      <c r="F287" s="118">
        <v>250</v>
      </c>
      <c r="G287" s="97">
        <f t="shared" si="29"/>
        <v>0</v>
      </c>
      <c r="H287" s="161"/>
      <c r="I287" s="98" t="s">
        <v>821</v>
      </c>
      <c r="J287" s="98" t="str">
        <f>VLOOKUP(I287,Presupuesto!$B$11:$C$566,2,0)</f>
        <v>PRODUCTOS PAPEL Y CARTON</v>
      </c>
      <c r="K287" s="98" t="str">
        <f t="shared" si="30"/>
        <v>Gestión Tecnologías de Información y Comunicación</v>
      </c>
      <c r="L287" s="98" t="s">
        <v>412</v>
      </c>
    </row>
    <row r="288" spans="3:12" x14ac:dyDescent="0.25">
      <c r="C288" s="99" t="s">
        <v>51</v>
      </c>
      <c r="D288" s="671"/>
      <c r="E288" s="200">
        <f>(D283*25)/500</f>
        <v>1.25</v>
      </c>
      <c r="F288" s="100">
        <v>85</v>
      </c>
      <c r="G288" s="97">
        <f t="shared" si="29"/>
        <v>106.25</v>
      </c>
      <c r="H288" s="161" t="s">
        <v>129</v>
      </c>
      <c r="I288" s="98" t="s">
        <v>821</v>
      </c>
      <c r="J288" s="98" t="str">
        <f>VLOOKUP(I288,Presupuesto!$B$11:$C$566,2,0)</f>
        <v>PRODUCTOS PAPEL Y CARTON</v>
      </c>
      <c r="K288" s="98" t="s">
        <v>472</v>
      </c>
      <c r="L288" s="98" t="s">
        <v>402</v>
      </c>
    </row>
    <row r="289" spans="3:12" x14ac:dyDescent="0.25">
      <c r="C289" s="99" t="s">
        <v>123</v>
      </c>
      <c r="D289" s="671"/>
      <c r="E289" s="200">
        <f>D283/12</f>
        <v>2.0833333333333335</v>
      </c>
      <c r="F289" s="100">
        <v>36</v>
      </c>
      <c r="G289" s="97">
        <f t="shared" si="29"/>
        <v>75</v>
      </c>
      <c r="H289" s="161" t="s">
        <v>129</v>
      </c>
      <c r="I289" s="98" t="s">
        <v>942</v>
      </c>
      <c r="J289" s="98" t="str">
        <f>VLOOKUP(I289,Presupuesto!$B$11:$C$566,2,0)</f>
        <v>UTILES DE ESCRITORIO, OFICINA Y ENSE¥ANZA</v>
      </c>
      <c r="K289" s="98" t="s">
        <v>472</v>
      </c>
      <c r="L289" s="98" t="s">
        <v>402</v>
      </c>
    </row>
    <row r="290" spans="3:12" x14ac:dyDescent="0.25">
      <c r="C290" s="99" t="s">
        <v>34</v>
      </c>
      <c r="D290" s="671"/>
      <c r="E290" s="200">
        <v>0</v>
      </c>
      <c r="F290" s="100">
        <v>80</v>
      </c>
      <c r="G290" s="97">
        <f t="shared" si="29"/>
        <v>0</v>
      </c>
      <c r="H290" s="161"/>
      <c r="I290" s="98" t="s">
        <v>942</v>
      </c>
      <c r="J290" s="98" t="str">
        <f>VLOOKUP(I290,Presupuesto!$B$11:$C$566,2,0)</f>
        <v>UTILES DE ESCRITORIO, OFICINA Y ENSE¥ANZA</v>
      </c>
      <c r="K290" s="98" t="str">
        <f t="shared" si="30"/>
        <v>Gestión Tecnologías de Información y Comunicación</v>
      </c>
      <c r="L290" s="98" t="s">
        <v>412</v>
      </c>
    </row>
    <row r="291" spans="3:12" x14ac:dyDescent="0.25">
      <c r="C291" s="109" t="s">
        <v>52</v>
      </c>
      <c r="D291" s="671"/>
      <c r="E291" s="213">
        <v>25</v>
      </c>
      <c r="F291" s="119">
        <v>25</v>
      </c>
      <c r="G291" s="97">
        <f t="shared" si="29"/>
        <v>625</v>
      </c>
      <c r="H291" s="161" t="s">
        <v>129</v>
      </c>
      <c r="I291" s="98" t="s">
        <v>942</v>
      </c>
      <c r="J291" s="98" t="str">
        <f>VLOOKUP(I291,Presupuesto!$B$11:$C$566,2,0)</f>
        <v>UTILES DE ESCRITORIO, OFICINA Y ENSE¥ANZA</v>
      </c>
      <c r="K291" s="98" t="s">
        <v>472</v>
      </c>
      <c r="L291" s="98" t="s">
        <v>402</v>
      </c>
    </row>
    <row r="292" spans="3:12" ht="15.75" thickBot="1" x14ac:dyDescent="0.3">
      <c r="C292" s="217" t="s">
        <v>430</v>
      </c>
      <c r="D292" s="218">
        <v>0</v>
      </c>
      <c r="E292" s="327">
        <v>0</v>
      </c>
      <c r="F292" s="104">
        <f>HLOOKUP(C292,$AH$2:$BU$3,2,0)</f>
        <v>1150</v>
      </c>
      <c r="G292" s="105">
        <f>D292*E292*F292</f>
        <v>0</v>
      </c>
      <c r="H292" s="328"/>
      <c r="I292" s="329" t="s">
        <v>301</v>
      </c>
      <c r="J292" s="106" t="str">
        <f>VLOOKUP(I292,Presupuesto!$B$11:$C$566,2,0)</f>
        <v>VIATICOS (26200-00)</v>
      </c>
      <c r="K292" s="330" t="str">
        <f t="shared" si="30"/>
        <v>Gestión Tecnologías de Información y Comunicación</v>
      </c>
      <c r="L292" s="330" t="s">
        <v>412</v>
      </c>
    </row>
    <row r="293" spans="3:12" x14ac:dyDescent="0.25">
      <c r="C293" s="433"/>
      <c r="D293" s="433"/>
      <c r="E293" s="433"/>
      <c r="F293" s="433"/>
      <c r="G293" s="433"/>
      <c r="H293" s="420"/>
      <c r="I293" s="433"/>
      <c r="J293" s="433"/>
      <c r="K293" s="433"/>
      <c r="L293" s="433"/>
    </row>
    <row r="294" spans="3:12" ht="15.75" thickBot="1" x14ac:dyDescent="0.3">
      <c r="C294" s="433"/>
      <c r="D294" s="433"/>
      <c r="E294" s="433"/>
      <c r="F294" s="433"/>
      <c r="G294" s="433"/>
      <c r="H294" s="420"/>
      <c r="I294" s="433"/>
      <c r="J294" s="433"/>
      <c r="K294" s="433"/>
      <c r="L294" s="433"/>
    </row>
    <row r="295" spans="3:12" ht="15.75" thickBot="1" x14ac:dyDescent="0.3">
      <c r="C295" s="29" t="s">
        <v>43</v>
      </c>
      <c r="D295" s="30">
        <f>SUM(G302:G311)</f>
        <v>7500</v>
      </c>
      <c r="E295" s="93"/>
      <c r="F295" s="93"/>
      <c r="G295" s="93"/>
      <c r="H295" s="76"/>
      <c r="I295" s="76"/>
      <c r="J295" s="76"/>
      <c r="K295" s="112"/>
      <c r="L295" s="433"/>
    </row>
    <row r="296" spans="3:12" x14ac:dyDescent="0.25">
      <c r="C296" s="70"/>
      <c r="D296" s="31"/>
      <c r="E296" s="93"/>
      <c r="F296" s="93"/>
      <c r="G296" s="93"/>
      <c r="H296" s="76"/>
      <c r="I296" s="76"/>
      <c r="J296" s="76"/>
      <c r="K296" s="112"/>
      <c r="L296" s="433"/>
    </row>
    <row r="297" spans="3:12" x14ac:dyDescent="0.25">
      <c r="C297" s="70"/>
      <c r="D297" s="31"/>
      <c r="E297" s="93"/>
      <c r="F297" s="93"/>
      <c r="G297" s="93"/>
      <c r="H297" s="76"/>
      <c r="I297" s="76"/>
      <c r="J297" s="76"/>
      <c r="K297" s="112"/>
      <c r="L297" s="433"/>
    </row>
    <row r="298" spans="3:12" ht="15.75" x14ac:dyDescent="0.25">
      <c r="C298" s="202" t="s">
        <v>392</v>
      </c>
      <c r="D298" s="357" t="s">
        <v>2579</v>
      </c>
      <c r="E298" s="93"/>
      <c r="F298" s="93"/>
      <c r="G298" s="93"/>
      <c r="H298" s="76"/>
      <c r="I298" s="76"/>
      <c r="J298" s="76"/>
      <c r="K298" s="112"/>
      <c r="L298" s="433"/>
    </row>
    <row r="299" spans="3:12" ht="18.75" x14ac:dyDescent="0.25">
      <c r="C299" s="211" t="str">
        <f>IFERROR(VLOOKUP(D298,'1. Desarrollo e Innov. Curricu.'!$E:$F,2,FALSE),IFERROR(VLOOKUP(D298,'2. Investigación Científica'!$E:$F,2,FALSE),IFERROR(VLOOKUP(D298,'3. Vinculación Univ. Sociedad'!$E:$F,2,FALSE),IFERROR(VLOOKUP(D298,'4. Docencia y Profesorado Univ.'!$E:$F,2,FALSE),IFERROR(VLOOKUP(D298,'5. Estudiantes y Graduados'!$E:$F,2,FALSE),IFERROR(VLOOKUP(D298,'11. Gestion Administrativa'!$E:$F,2,FALSE),IFERROR(VLOOKUP(D298,'13. Gestión Académica'!$E:$F,2,FALSE),IFERROR(VLOOKUP(D298,'8. Asegura. de la Calid. y M'!$E:$F,2,FALSE),IFERROR(VLOOKUP(D298,'6. Gestión del Conocimiento'!$E:$F,2,FALSE),IFERROR(VLOOKUP(D298,'15. Gobernabilidad y Proceso...'!$E:$F,2,FALSE),IFERROR(VLOOKUP(D298,'12. Gestión del Talento Humano'!$E:$F,2,FALSE),IFERROR(VLOOKUP(D298,'14. Internacional... de la E.S.'!$E:$F,2,FALSE),IFERROR(VLOOKUP(D298,'10. Posgrado'!$E:$F,2,FALSE),IFERROR(VLOOKUP(D298,'17. Gestión TIC'!$E:$F,2,FALSE),IFERROR(VLOOKUP(D298,'16. Desa. del Sistema Educ.Sup.'!$E:$F,2,FALSE),IFERROR(VLOOKUP(D298,'9. Cultura de Inno. Insti...'!$E:$F,2,FALSE),VLOOKUP(D298,'7. Lo Esencial de la Reforma U.'!$E:$F,2,0)))))))))))))))))</f>
        <v>6. Actualizar la base de datos de los estudiantes, personal docente y administrativo en las 7 escuela/Dptos., así también los archivos de reportes de asesorías académicas, lista de estudiantes certificados con excelencia académica y, lista de estudiantes,  profesores  y administrativos destacados en diferentes ámbitos.</v>
      </c>
      <c r="D299" s="31"/>
      <c r="E299" s="93"/>
      <c r="F299" s="93"/>
      <c r="G299" s="93"/>
      <c r="H299" s="76"/>
      <c r="I299" s="76"/>
      <c r="J299" s="76"/>
      <c r="K299" s="112"/>
      <c r="L299" s="433"/>
    </row>
    <row r="300" spans="3:12" ht="15.75" thickBot="1" x14ac:dyDescent="0.3">
      <c r="C300" s="70"/>
      <c r="D300" s="31"/>
      <c r="E300" s="93"/>
      <c r="F300" s="93"/>
      <c r="G300" s="93"/>
      <c r="H300" s="76"/>
      <c r="I300" s="76"/>
      <c r="J300" s="76"/>
      <c r="K300" s="112"/>
      <c r="L300" s="433"/>
    </row>
    <row r="301" spans="3:12" ht="30.75" thickBot="1" x14ac:dyDescent="0.3">
      <c r="C301" s="126" t="s">
        <v>44</v>
      </c>
      <c r="D301" s="129" t="s">
        <v>45</v>
      </c>
      <c r="E301" s="128" t="s">
        <v>55</v>
      </c>
      <c r="F301" s="128" t="s">
        <v>57</v>
      </c>
      <c r="G301" s="127" t="s">
        <v>27</v>
      </c>
      <c r="H301" s="133" t="s">
        <v>131</v>
      </c>
      <c r="I301" s="128" t="s">
        <v>46</v>
      </c>
      <c r="J301" s="128" t="s">
        <v>132</v>
      </c>
      <c r="K301" s="128" t="s">
        <v>410</v>
      </c>
      <c r="L301" s="128" t="s">
        <v>411</v>
      </c>
    </row>
    <row r="302" spans="3:12" x14ac:dyDescent="0.25">
      <c r="C302" s="322" t="s">
        <v>47</v>
      </c>
      <c r="D302" s="670">
        <v>25</v>
      </c>
      <c r="E302" s="323"/>
      <c r="F302" s="115">
        <v>30000</v>
      </c>
      <c r="G302" s="324">
        <f t="shared" ref="G302:G310" si="31">E302*F302</f>
        <v>0</v>
      </c>
      <c r="H302" s="325"/>
      <c r="I302" s="116" t="s">
        <v>699</v>
      </c>
      <c r="J302" s="116" t="str">
        <f>VLOOKUP(I302,Presupuesto!$B$11:$C$566,2,0)</f>
        <v>SERVICIOS DE CAPACITACION.</v>
      </c>
      <c r="K302" s="326" t="s">
        <v>1484</v>
      </c>
      <c r="L302" s="116" t="s">
        <v>394</v>
      </c>
    </row>
    <row r="303" spans="3:12" x14ac:dyDescent="0.25">
      <c r="C303" s="99" t="s">
        <v>48</v>
      </c>
      <c r="D303" s="671"/>
      <c r="E303" s="200">
        <v>0</v>
      </c>
      <c r="F303" s="100">
        <v>50</v>
      </c>
      <c r="G303" s="97">
        <f t="shared" si="31"/>
        <v>0</v>
      </c>
      <c r="H303" s="161"/>
      <c r="I303" s="98" t="s">
        <v>717</v>
      </c>
      <c r="J303" s="98" t="str">
        <f>VLOOKUP(I303,Presupuesto!$B$11:$C$566,2,0)</f>
        <v>SERVICIOS DE IMPRENTA PUBLIC.Y REPRODUCCION</v>
      </c>
      <c r="K303" s="98" t="str">
        <f>$K$207</f>
        <v>Gestión Tecnologías de Información y Comunicación</v>
      </c>
      <c r="L303" s="98" t="s">
        <v>412</v>
      </c>
    </row>
    <row r="304" spans="3:12" x14ac:dyDescent="0.25">
      <c r="C304" s="99" t="s">
        <v>49</v>
      </c>
      <c r="D304" s="671"/>
      <c r="E304" s="200">
        <f>D302</f>
        <v>25</v>
      </c>
      <c r="F304" s="100">
        <v>300</v>
      </c>
      <c r="G304" s="97">
        <f t="shared" si="31"/>
        <v>7500</v>
      </c>
      <c r="H304" s="161" t="s">
        <v>129</v>
      </c>
      <c r="I304" s="98" t="s">
        <v>792</v>
      </c>
      <c r="J304" s="98" t="str">
        <f>VLOOKUP(I304,Presupuesto!$B$11:$C$566,2,0)</f>
        <v>ALIMENTOS B EBIDAS PARA PERSONAS</v>
      </c>
      <c r="K304" s="98" t="s">
        <v>472</v>
      </c>
      <c r="L304" s="98" t="s">
        <v>395</v>
      </c>
    </row>
    <row r="305" spans="3:12" x14ac:dyDescent="0.25">
      <c r="C305" s="99" t="s">
        <v>50</v>
      </c>
      <c r="D305" s="671"/>
      <c r="E305" s="151">
        <v>0</v>
      </c>
      <c r="F305" s="118">
        <v>10000</v>
      </c>
      <c r="G305" s="97">
        <f t="shared" si="31"/>
        <v>0</v>
      </c>
      <c r="H305" s="161"/>
      <c r="I305" s="318" t="s">
        <v>300</v>
      </c>
      <c r="J305" s="98" t="str">
        <f>VLOOKUP(I305,Presupuesto!$B$11:$C$566,2,0)</f>
        <v>PASAJES (26100-00)</v>
      </c>
      <c r="K305" s="98" t="str">
        <f t="shared" ref="K305:K311" si="32">$K$207</f>
        <v>Gestión Tecnologías de Información y Comunicación</v>
      </c>
      <c r="L305" s="98" t="s">
        <v>412</v>
      </c>
    </row>
    <row r="306" spans="3:12" x14ac:dyDescent="0.25">
      <c r="C306" s="99" t="s">
        <v>417</v>
      </c>
      <c r="D306" s="671"/>
      <c r="E306" s="151">
        <v>0</v>
      </c>
      <c r="F306" s="118">
        <v>250</v>
      </c>
      <c r="G306" s="97">
        <f t="shared" si="31"/>
        <v>0</v>
      </c>
      <c r="H306" s="161"/>
      <c r="I306" s="98" t="s">
        <v>821</v>
      </c>
      <c r="J306" s="98" t="str">
        <f>VLOOKUP(I306,Presupuesto!$B$11:$C$566,2,0)</f>
        <v>PRODUCTOS PAPEL Y CARTON</v>
      </c>
      <c r="K306" s="98" t="str">
        <f t="shared" si="32"/>
        <v>Gestión Tecnologías de Información y Comunicación</v>
      </c>
      <c r="L306" s="98" t="s">
        <v>412</v>
      </c>
    </row>
    <row r="307" spans="3:12" x14ac:dyDescent="0.25">
      <c r="C307" s="99" t="s">
        <v>51</v>
      </c>
      <c r="D307" s="671"/>
      <c r="E307" s="200">
        <v>0</v>
      </c>
      <c r="F307" s="100">
        <v>85</v>
      </c>
      <c r="G307" s="97">
        <f t="shared" si="31"/>
        <v>0</v>
      </c>
      <c r="H307" s="161"/>
      <c r="I307" s="98" t="s">
        <v>821</v>
      </c>
      <c r="J307" s="98" t="str">
        <f>VLOOKUP(I307,Presupuesto!$B$11:$C$566,2,0)</f>
        <v>PRODUCTOS PAPEL Y CARTON</v>
      </c>
      <c r="K307" s="98" t="str">
        <f t="shared" si="32"/>
        <v>Gestión Tecnologías de Información y Comunicación</v>
      </c>
      <c r="L307" s="98" t="s">
        <v>412</v>
      </c>
    </row>
    <row r="308" spans="3:12" x14ac:dyDescent="0.25">
      <c r="C308" s="99" t="s">
        <v>123</v>
      </c>
      <c r="D308" s="671"/>
      <c r="E308" s="200">
        <v>0</v>
      </c>
      <c r="F308" s="100">
        <v>36</v>
      </c>
      <c r="G308" s="97">
        <f t="shared" si="31"/>
        <v>0</v>
      </c>
      <c r="H308" s="161"/>
      <c r="I308" s="98" t="s">
        <v>942</v>
      </c>
      <c r="J308" s="98" t="str">
        <f>VLOOKUP(I308,Presupuesto!$B$11:$C$566,2,0)</f>
        <v>UTILES DE ESCRITORIO, OFICINA Y ENSE¥ANZA</v>
      </c>
      <c r="K308" s="98" t="str">
        <f t="shared" si="32"/>
        <v>Gestión Tecnologías de Información y Comunicación</v>
      </c>
      <c r="L308" s="98" t="s">
        <v>412</v>
      </c>
    </row>
    <row r="309" spans="3:12" x14ac:dyDescent="0.25">
      <c r="C309" s="99" t="s">
        <v>34</v>
      </c>
      <c r="D309" s="671"/>
      <c r="E309" s="200">
        <v>0</v>
      </c>
      <c r="F309" s="100">
        <v>80</v>
      </c>
      <c r="G309" s="97">
        <f t="shared" si="31"/>
        <v>0</v>
      </c>
      <c r="H309" s="161"/>
      <c r="I309" s="98" t="s">
        <v>942</v>
      </c>
      <c r="J309" s="98" t="str">
        <f>VLOOKUP(I309,Presupuesto!$B$11:$C$566,2,0)</f>
        <v>UTILES DE ESCRITORIO, OFICINA Y ENSE¥ANZA</v>
      </c>
      <c r="K309" s="98" t="str">
        <f t="shared" si="32"/>
        <v>Gestión Tecnologías de Información y Comunicación</v>
      </c>
      <c r="L309" s="98" t="s">
        <v>412</v>
      </c>
    </row>
    <row r="310" spans="3:12" x14ac:dyDescent="0.25">
      <c r="C310" s="109" t="s">
        <v>52</v>
      </c>
      <c r="D310" s="671"/>
      <c r="E310" s="213">
        <v>0</v>
      </c>
      <c r="F310" s="119">
        <v>25</v>
      </c>
      <c r="G310" s="97">
        <f t="shared" si="31"/>
        <v>0</v>
      </c>
      <c r="H310" s="161"/>
      <c r="I310" s="98" t="s">
        <v>942</v>
      </c>
      <c r="J310" s="98" t="str">
        <f>VLOOKUP(I310,Presupuesto!$B$11:$C$566,2,0)</f>
        <v>UTILES DE ESCRITORIO, OFICINA Y ENSE¥ANZA</v>
      </c>
      <c r="K310" s="98" t="str">
        <f t="shared" si="32"/>
        <v>Gestión Tecnologías de Información y Comunicación</v>
      </c>
      <c r="L310" s="98" t="s">
        <v>412</v>
      </c>
    </row>
    <row r="311" spans="3:12" ht="15.75" thickBot="1" x14ac:dyDescent="0.3">
      <c r="C311" s="217" t="s">
        <v>430</v>
      </c>
      <c r="D311" s="218">
        <v>0</v>
      </c>
      <c r="E311" s="327">
        <v>0</v>
      </c>
      <c r="F311" s="104">
        <f>HLOOKUP(C311,$AH$2:$BU$3,2,0)</f>
        <v>1150</v>
      </c>
      <c r="G311" s="105">
        <f>D311*E311*F311</f>
        <v>0</v>
      </c>
      <c r="H311" s="328"/>
      <c r="I311" s="329" t="s">
        <v>301</v>
      </c>
      <c r="J311" s="106" t="str">
        <f>VLOOKUP(I311,Presupuesto!$B$11:$C$566,2,0)</f>
        <v>VIATICOS (26200-00)</v>
      </c>
      <c r="K311" s="330" t="str">
        <f t="shared" si="32"/>
        <v>Gestión Tecnologías de Información y Comunicación</v>
      </c>
      <c r="L311" s="330" t="s">
        <v>412</v>
      </c>
    </row>
    <row r="312" spans="3:12" x14ac:dyDescent="0.25">
      <c r="C312" s="93"/>
      <c r="D312" s="433"/>
      <c r="E312" s="112"/>
      <c r="F312" s="112"/>
      <c r="G312" s="112"/>
      <c r="H312" s="174"/>
      <c r="I312" s="112"/>
      <c r="J312" s="112"/>
      <c r="K312" s="112"/>
      <c r="L312" s="433"/>
    </row>
    <row r="313" spans="3:12" ht="15.75" thickBot="1" x14ac:dyDescent="0.3">
      <c r="C313" s="433"/>
      <c r="D313" s="433"/>
      <c r="E313" s="433"/>
      <c r="F313" s="433"/>
      <c r="G313" s="433"/>
      <c r="H313" s="420"/>
      <c r="I313" s="433"/>
      <c r="J313" s="433"/>
      <c r="K313" s="433"/>
      <c r="L313" s="433"/>
    </row>
    <row r="314" spans="3:12" ht="15.75" thickBot="1" x14ac:dyDescent="0.3">
      <c r="C314" s="29" t="s">
        <v>43</v>
      </c>
      <c r="D314" s="30">
        <f>SUM(G321:G330)</f>
        <v>1400</v>
      </c>
      <c r="E314" s="93"/>
      <c r="F314" s="93"/>
      <c r="G314" s="93"/>
      <c r="H314" s="76"/>
      <c r="I314" s="76"/>
      <c r="J314" s="76"/>
      <c r="K314" s="112"/>
      <c r="L314" s="433"/>
    </row>
    <row r="315" spans="3:12" x14ac:dyDescent="0.25">
      <c r="C315" s="70"/>
      <c r="D315" s="31"/>
      <c r="E315" s="93"/>
      <c r="F315" s="93"/>
      <c r="G315" s="93"/>
      <c r="H315" s="76"/>
      <c r="I315" s="76"/>
      <c r="J315" s="76"/>
      <c r="K315" s="112"/>
      <c r="L315" s="433"/>
    </row>
    <row r="316" spans="3:12" x14ac:dyDescent="0.25">
      <c r="C316" s="70"/>
      <c r="D316" s="31"/>
      <c r="E316" s="93"/>
      <c r="F316" s="93"/>
      <c r="G316" s="93"/>
      <c r="H316" s="76"/>
      <c r="I316" s="76"/>
      <c r="J316" s="76"/>
      <c r="K316" s="112"/>
      <c r="L316" s="433"/>
    </row>
    <row r="317" spans="3:12" ht="15.75" x14ac:dyDescent="0.25">
      <c r="C317" s="202" t="s">
        <v>392</v>
      </c>
      <c r="D317" s="357" t="s">
        <v>2586</v>
      </c>
      <c r="E317" s="93"/>
      <c r="F317" s="93"/>
      <c r="G317" s="93"/>
      <c r="H317" s="76"/>
      <c r="I317" s="76"/>
      <c r="J317" s="76"/>
      <c r="K317" s="112"/>
      <c r="L317" s="433"/>
    </row>
    <row r="318" spans="3:12" ht="18.75" x14ac:dyDescent="0.25">
      <c r="C318" s="211" t="str">
        <f>IFERROR(VLOOKUP(D317,'1. Desarrollo e Innov. Curricu.'!$E:$F,2,FALSE),IFERROR(VLOOKUP(D317,'2. Investigación Científica'!$E:$F,2,FALSE),IFERROR(VLOOKUP(D317,'3. Vinculación Univ. Sociedad'!$E:$F,2,FALSE),IFERROR(VLOOKUP(D317,'4. Docencia y Profesorado Univ.'!$E:$F,2,FALSE),IFERROR(VLOOKUP(D317,'5. Estudiantes y Graduados'!$E:$F,2,FALSE),IFERROR(VLOOKUP(D317,'11. Gestion Administrativa'!$E:$F,2,FALSE),IFERROR(VLOOKUP(D317,'13. Gestión Académica'!$E:$F,2,FALSE),IFERROR(VLOOKUP(D317,'8. Asegura. de la Calid. y M'!$E:$F,2,FALSE),IFERROR(VLOOKUP(D317,'6. Gestión del Conocimiento'!$E:$F,2,FALSE),IFERROR(VLOOKUP(D317,'15. Gobernabilidad y Proceso...'!$E:$F,2,FALSE),IFERROR(VLOOKUP(D317,'12. Gestión del Talento Humano'!$E:$F,2,FALSE),IFERROR(VLOOKUP(D317,'14. Internacional... de la E.S.'!$E:$F,2,FALSE),IFERROR(VLOOKUP(D317,'10. Posgrado'!$E:$F,2,FALSE),IFERROR(VLOOKUP(D317,'17. Gestión TIC'!$E:$F,2,FALSE),IFERROR(VLOOKUP(D317,'16. Desa. del Sistema Educ.Sup.'!$E:$F,2,FALSE),IFERROR(VLOOKUP(D317,'9. Cultura de Inno. Insti...'!$E:$F,2,FALSE),VLOOKUP(D317,'7. Lo Esencial de la Reforma U.'!$E:$F,2,0)))))))))))))))))</f>
        <v xml:space="preserve">2. En media jornada de traBajo, identificar los escenarios prioritarios para ser atendidos en el siguiente año (2017) y establecer el programa anual con la participación de las 7 disciplinas de la Facultad. </v>
      </c>
      <c r="D318" s="31"/>
      <c r="E318" s="93"/>
      <c r="F318" s="93"/>
      <c r="G318" s="93"/>
      <c r="H318" s="76"/>
      <c r="I318" s="76"/>
      <c r="J318" s="76"/>
      <c r="K318" s="112"/>
      <c r="L318" s="433"/>
    </row>
    <row r="319" spans="3:12" ht="15.75" thickBot="1" x14ac:dyDescent="0.3">
      <c r="C319" s="70"/>
      <c r="D319" s="31"/>
      <c r="E319" s="93"/>
      <c r="F319" s="93"/>
      <c r="G319" s="93"/>
      <c r="H319" s="76"/>
      <c r="I319" s="76"/>
      <c r="J319" s="76"/>
      <c r="K319" s="112"/>
      <c r="L319" s="433"/>
    </row>
    <row r="320" spans="3:12" ht="30.75" thickBot="1" x14ac:dyDescent="0.3">
      <c r="C320" s="126" t="s">
        <v>44</v>
      </c>
      <c r="D320" s="129" t="s">
        <v>45</v>
      </c>
      <c r="E320" s="128" t="s">
        <v>55</v>
      </c>
      <c r="F320" s="128" t="s">
        <v>57</v>
      </c>
      <c r="G320" s="127" t="s">
        <v>27</v>
      </c>
      <c r="H320" s="133" t="s">
        <v>131</v>
      </c>
      <c r="I320" s="128" t="s">
        <v>46</v>
      </c>
      <c r="J320" s="128" t="s">
        <v>132</v>
      </c>
      <c r="K320" s="128" t="s">
        <v>410</v>
      </c>
      <c r="L320" s="128" t="s">
        <v>411</v>
      </c>
    </row>
    <row r="321" spans="3:12" x14ac:dyDescent="0.25">
      <c r="C321" s="322" t="s">
        <v>47</v>
      </c>
      <c r="D321" s="670">
        <v>20</v>
      </c>
      <c r="E321" s="323"/>
      <c r="F321" s="115">
        <v>30000</v>
      </c>
      <c r="G321" s="324">
        <f t="shared" ref="G321:G329" si="33">E321*F321</f>
        <v>0</v>
      </c>
      <c r="H321" s="325"/>
      <c r="I321" s="116" t="s">
        <v>699</v>
      </c>
      <c r="J321" s="116" t="str">
        <f>VLOOKUP(I321,Presupuesto!$B$11:$C$566,2,0)</f>
        <v>SERVICIOS DE CAPACITACION.</v>
      </c>
      <c r="K321" s="326" t="s">
        <v>1484</v>
      </c>
      <c r="L321" s="116" t="s">
        <v>394</v>
      </c>
    </row>
    <row r="322" spans="3:12" x14ac:dyDescent="0.25">
      <c r="C322" s="99" t="s">
        <v>48</v>
      </c>
      <c r="D322" s="671"/>
      <c r="E322" s="200">
        <v>0</v>
      </c>
      <c r="F322" s="100">
        <v>50</v>
      </c>
      <c r="G322" s="97">
        <f t="shared" si="33"/>
        <v>0</v>
      </c>
      <c r="H322" s="161"/>
      <c r="I322" s="98" t="s">
        <v>717</v>
      </c>
      <c r="J322" s="98" t="str">
        <f>VLOOKUP(I322,Presupuesto!$B$11:$C$566,2,0)</f>
        <v>SERVICIOS DE IMPRENTA PUBLIC.Y REPRODUCCION</v>
      </c>
      <c r="K322" s="98" t="str">
        <f>$K$226</f>
        <v>Gestión Tecnologías de Información y Comunicación</v>
      </c>
      <c r="L322" s="98" t="s">
        <v>412</v>
      </c>
    </row>
    <row r="323" spans="3:12" x14ac:dyDescent="0.25">
      <c r="C323" s="99" t="s">
        <v>49</v>
      </c>
      <c r="D323" s="671"/>
      <c r="E323" s="200">
        <f>D321</f>
        <v>20</v>
      </c>
      <c r="F323" s="100">
        <v>70</v>
      </c>
      <c r="G323" s="97">
        <f t="shared" si="33"/>
        <v>1400</v>
      </c>
      <c r="H323" s="161" t="s">
        <v>129</v>
      </c>
      <c r="I323" s="98" t="s">
        <v>792</v>
      </c>
      <c r="J323" s="98" t="str">
        <f>VLOOKUP(I323,Presupuesto!$B$11:$C$566,2,0)</f>
        <v>ALIMENTOS B EBIDAS PARA PERSONAS</v>
      </c>
      <c r="K323" s="98" t="s">
        <v>472</v>
      </c>
      <c r="L323" s="98" t="s">
        <v>403</v>
      </c>
    </row>
    <row r="324" spans="3:12" x14ac:dyDescent="0.25">
      <c r="C324" s="99" t="s">
        <v>50</v>
      </c>
      <c r="D324" s="671"/>
      <c r="E324" s="151">
        <v>0</v>
      </c>
      <c r="F324" s="118">
        <v>10000</v>
      </c>
      <c r="G324" s="97">
        <f t="shared" si="33"/>
        <v>0</v>
      </c>
      <c r="H324" s="161"/>
      <c r="I324" s="318" t="s">
        <v>300</v>
      </c>
      <c r="J324" s="98" t="str">
        <f>VLOOKUP(I324,Presupuesto!$B$11:$C$566,2,0)</f>
        <v>PASAJES (26100-00)</v>
      </c>
      <c r="K324" s="98" t="str">
        <f t="shared" ref="K324:K330" si="34">$K$226</f>
        <v>Gestión Tecnologías de Información y Comunicación</v>
      </c>
      <c r="L324" s="98" t="s">
        <v>412</v>
      </c>
    </row>
    <row r="325" spans="3:12" x14ac:dyDescent="0.25">
      <c r="C325" s="99" t="s">
        <v>417</v>
      </c>
      <c r="D325" s="671"/>
      <c r="E325" s="151">
        <v>0</v>
      </c>
      <c r="F325" s="118">
        <v>250</v>
      </c>
      <c r="G325" s="97">
        <f t="shared" si="33"/>
        <v>0</v>
      </c>
      <c r="H325" s="161"/>
      <c r="I325" s="98" t="s">
        <v>821</v>
      </c>
      <c r="J325" s="98" t="str">
        <f>VLOOKUP(I325,Presupuesto!$B$11:$C$566,2,0)</f>
        <v>PRODUCTOS PAPEL Y CARTON</v>
      </c>
      <c r="K325" s="98" t="str">
        <f t="shared" si="34"/>
        <v>Gestión Tecnologías de Información y Comunicación</v>
      </c>
      <c r="L325" s="98" t="s">
        <v>412</v>
      </c>
    </row>
    <row r="326" spans="3:12" x14ac:dyDescent="0.25">
      <c r="C326" s="99" t="s">
        <v>51</v>
      </c>
      <c r="D326" s="671"/>
      <c r="E326" s="200">
        <v>0</v>
      </c>
      <c r="F326" s="100">
        <v>85</v>
      </c>
      <c r="G326" s="97">
        <f t="shared" si="33"/>
        <v>0</v>
      </c>
      <c r="H326" s="161"/>
      <c r="I326" s="98" t="s">
        <v>821</v>
      </c>
      <c r="J326" s="98" t="str">
        <f>VLOOKUP(I326,Presupuesto!$B$11:$C$566,2,0)</f>
        <v>PRODUCTOS PAPEL Y CARTON</v>
      </c>
      <c r="K326" s="98" t="str">
        <f t="shared" si="34"/>
        <v>Gestión Tecnologías de Información y Comunicación</v>
      </c>
      <c r="L326" s="98" t="s">
        <v>412</v>
      </c>
    </row>
    <row r="327" spans="3:12" x14ac:dyDescent="0.25">
      <c r="C327" s="99" t="s">
        <v>123</v>
      </c>
      <c r="D327" s="671"/>
      <c r="E327" s="200">
        <v>0</v>
      </c>
      <c r="F327" s="100">
        <v>36</v>
      </c>
      <c r="G327" s="97">
        <f t="shared" si="33"/>
        <v>0</v>
      </c>
      <c r="H327" s="161"/>
      <c r="I327" s="98" t="s">
        <v>942</v>
      </c>
      <c r="J327" s="98" t="str">
        <f>VLOOKUP(I327,Presupuesto!$B$11:$C$566,2,0)</f>
        <v>UTILES DE ESCRITORIO, OFICINA Y ENSE¥ANZA</v>
      </c>
      <c r="K327" s="98" t="str">
        <f t="shared" si="34"/>
        <v>Gestión Tecnologías de Información y Comunicación</v>
      </c>
      <c r="L327" s="98" t="s">
        <v>412</v>
      </c>
    </row>
    <row r="328" spans="3:12" x14ac:dyDescent="0.25">
      <c r="C328" s="99" t="s">
        <v>34</v>
      </c>
      <c r="D328" s="671"/>
      <c r="E328" s="200">
        <v>0</v>
      </c>
      <c r="F328" s="100">
        <v>80</v>
      </c>
      <c r="G328" s="97">
        <f t="shared" si="33"/>
        <v>0</v>
      </c>
      <c r="H328" s="161"/>
      <c r="I328" s="98" t="s">
        <v>942</v>
      </c>
      <c r="J328" s="98" t="str">
        <f>VLOOKUP(I328,Presupuesto!$B$11:$C$566,2,0)</f>
        <v>UTILES DE ESCRITORIO, OFICINA Y ENSE¥ANZA</v>
      </c>
      <c r="K328" s="98" t="str">
        <f t="shared" si="34"/>
        <v>Gestión Tecnologías de Información y Comunicación</v>
      </c>
      <c r="L328" s="98" t="s">
        <v>412</v>
      </c>
    </row>
    <row r="329" spans="3:12" x14ac:dyDescent="0.25">
      <c r="C329" s="109" t="s">
        <v>52</v>
      </c>
      <c r="D329" s="671"/>
      <c r="E329" s="213">
        <v>0</v>
      </c>
      <c r="F329" s="119">
        <v>25</v>
      </c>
      <c r="G329" s="97">
        <f t="shared" si="33"/>
        <v>0</v>
      </c>
      <c r="H329" s="161"/>
      <c r="I329" s="98" t="s">
        <v>942</v>
      </c>
      <c r="J329" s="98" t="str">
        <f>VLOOKUP(I329,Presupuesto!$B$11:$C$566,2,0)</f>
        <v>UTILES DE ESCRITORIO, OFICINA Y ENSE¥ANZA</v>
      </c>
      <c r="K329" s="98" t="str">
        <f t="shared" si="34"/>
        <v>Gestión Tecnologías de Información y Comunicación</v>
      </c>
      <c r="L329" s="98" t="s">
        <v>412</v>
      </c>
    </row>
    <row r="330" spans="3:12" ht="15.75" thickBot="1" x14ac:dyDescent="0.3">
      <c r="C330" s="217" t="s">
        <v>430</v>
      </c>
      <c r="D330" s="218">
        <v>0</v>
      </c>
      <c r="E330" s="327">
        <v>0</v>
      </c>
      <c r="F330" s="104">
        <f>HLOOKUP(C330,$AH$2:$BU$3,2,0)</f>
        <v>1150</v>
      </c>
      <c r="G330" s="105">
        <f>D330*E330*F330</f>
        <v>0</v>
      </c>
      <c r="H330" s="328"/>
      <c r="I330" s="329" t="s">
        <v>301</v>
      </c>
      <c r="J330" s="106" t="str">
        <f>VLOOKUP(I330,Presupuesto!$B$11:$C$566,2,0)</f>
        <v>VIATICOS (26200-00)</v>
      </c>
      <c r="K330" s="330" t="str">
        <f t="shared" si="34"/>
        <v>Gestión Tecnologías de Información y Comunicación</v>
      </c>
      <c r="L330" s="330" t="s">
        <v>412</v>
      </c>
    </row>
    <row r="332" spans="3:12" ht="15.75" thickBot="1" x14ac:dyDescent="0.3"/>
    <row r="333" spans="3:12" ht="15.75" thickBot="1" x14ac:dyDescent="0.3">
      <c r="C333" s="29" t="s">
        <v>43</v>
      </c>
      <c r="D333" s="30">
        <f>SUM(G340:G349)</f>
        <v>420</v>
      </c>
      <c r="E333" s="93"/>
      <c r="F333" s="93"/>
      <c r="G333" s="93"/>
      <c r="H333" s="76"/>
      <c r="I333" s="76"/>
      <c r="J333" s="76"/>
      <c r="K333" s="112"/>
      <c r="L333" s="433"/>
    </row>
    <row r="334" spans="3:12" x14ac:dyDescent="0.25">
      <c r="C334" s="70"/>
      <c r="D334" s="31"/>
      <c r="E334" s="93"/>
      <c r="F334" s="93"/>
      <c r="G334" s="93"/>
      <c r="H334" s="76"/>
      <c r="I334" s="76"/>
      <c r="J334" s="76"/>
      <c r="K334" s="112"/>
      <c r="L334" s="433"/>
    </row>
    <row r="335" spans="3:12" x14ac:dyDescent="0.25">
      <c r="C335" s="70"/>
      <c r="D335" s="31"/>
      <c r="E335" s="93"/>
      <c r="F335" s="93"/>
      <c r="G335" s="93"/>
      <c r="H335" s="76"/>
      <c r="I335" s="76"/>
      <c r="J335" s="76"/>
      <c r="K335" s="112"/>
      <c r="L335" s="433"/>
    </row>
    <row r="336" spans="3:12" ht="15.75" x14ac:dyDescent="0.25">
      <c r="C336" s="202" t="s">
        <v>392</v>
      </c>
      <c r="D336" s="357" t="s">
        <v>2589</v>
      </c>
      <c r="E336" s="93"/>
      <c r="F336" s="93"/>
      <c r="G336" s="93"/>
      <c r="H336" s="76"/>
      <c r="I336" s="76"/>
      <c r="J336" s="76"/>
      <c r="K336" s="112"/>
      <c r="L336" s="433"/>
    </row>
    <row r="337" spans="3:12" ht="18.75" x14ac:dyDescent="0.25">
      <c r="C337" s="211" t="str">
        <f>IFERROR(VLOOKUP(D336,'1. Desarrollo e Innov. Curricu.'!$E:$F,2,FALSE),IFERROR(VLOOKUP(D336,'2. Investigación Científica'!$E:$F,2,FALSE),IFERROR(VLOOKUP(D336,'3. Vinculación Univ. Sociedad'!$E:$F,2,FALSE),IFERROR(VLOOKUP(D336,'4. Docencia y Profesorado Univ.'!$E:$F,2,FALSE),IFERROR(VLOOKUP(D336,'5. Estudiantes y Graduados'!$E:$F,2,FALSE),IFERROR(VLOOKUP(D336,'11. Gestion Administrativa'!$E:$F,2,FALSE),IFERROR(VLOOKUP(D336,'13. Gestión Académica'!$E:$F,2,FALSE),IFERROR(VLOOKUP(D336,'8. Asegura. de la Calid. y M'!$E:$F,2,FALSE),IFERROR(VLOOKUP(D336,'6. Gestión del Conocimiento'!$E:$F,2,FALSE),IFERROR(VLOOKUP(D336,'15. Gobernabilidad y Proceso...'!$E:$F,2,FALSE),IFERROR(VLOOKUP(D336,'12. Gestión del Talento Humano'!$E:$F,2,FALSE),IFERROR(VLOOKUP(D336,'14. Internacional... de la E.S.'!$E:$F,2,FALSE),IFERROR(VLOOKUP(D336,'10. Posgrado'!$E:$F,2,FALSE),IFERROR(VLOOKUP(D336,'17. Gestión TIC'!$E:$F,2,FALSE),IFERROR(VLOOKUP(D336,'16. Desa. del Sistema Educ.Sup.'!$E:$F,2,FALSE),IFERROR(VLOOKUP(D336,'9. Cultura de Inno. Insti...'!$E:$F,2,FALSE),VLOOKUP(D336,'7. Lo Esencial de la Reforma U.'!$E:$F,2,0)))))))))))))))))</f>
        <v xml:space="preserve">2. Realizar un taller de media jornada para definir el perfil de un ciudadano defensor en
DD HH en Honduras.
</v>
      </c>
      <c r="D337" s="31"/>
      <c r="E337" s="93"/>
      <c r="F337" s="93"/>
      <c r="G337" s="93"/>
      <c r="H337" s="76"/>
      <c r="I337" s="76"/>
      <c r="J337" s="76"/>
      <c r="K337" s="112"/>
      <c r="L337" s="433"/>
    </row>
    <row r="338" spans="3:12" ht="15.75" thickBot="1" x14ac:dyDescent="0.3">
      <c r="C338" s="70"/>
      <c r="D338" s="31"/>
      <c r="E338" s="93"/>
      <c r="F338" s="93"/>
      <c r="G338" s="93"/>
      <c r="H338" s="76"/>
      <c r="I338" s="76"/>
      <c r="J338" s="76"/>
      <c r="K338" s="112"/>
      <c r="L338" s="433"/>
    </row>
    <row r="339" spans="3:12" ht="30.75" thickBot="1" x14ac:dyDescent="0.3">
      <c r="C339" s="126" t="s">
        <v>44</v>
      </c>
      <c r="D339" s="129" t="s">
        <v>45</v>
      </c>
      <c r="E339" s="128" t="s">
        <v>55</v>
      </c>
      <c r="F339" s="128" t="s">
        <v>57</v>
      </c>
      <c r="G339" s="127" t="s">
        <v>27</v>
      </c>
      <c r="H339" s="133" t="s">
        <v>131</v>
      </c>
      <c r="I339" s="128" t="s">
        <v>46</v>
      </c>
      <c r="J339" s="128" t="s">
        <v>132</v>
      </c>
      <c r="K339" s="128" t="s">
        <v>410</v>
      </c>
      <c r="L339" s="128" t="s">
        <v>411</v>
      </c>
    </row>
    <row r="340" spans="3:12" x14ac:dyDescent="0.25">
      <c r="C340" s="322" t="s">
        <v>47</v>
      </c>
      <c r="D340" s="670">
        <v>6</v>
      </c>
      <c r="E340" s="323"/>
      <c r="F340" s="115">
        <v>30000</v>
      </c>
      <c r="G340" s="324">
        <f t="shared" ref="G340:G348" si="35">E340*F340</f>
        <v>0</v>
      </c>
      <c r="H340" s="325"/>
      <c r="I340" s="116" t="s">
        <v>699</v>
      </c>
      <c r="J340" s="116" t="str">
        <f>VLOOKUP(I340,Presupuesto!$B$11:$C$566,2,0)</f>
        <v>SERVICIOS DE CAPACITACION.</v>
      </c>
      <c r="K340" s="326" t="s">
        <v>1484</v>
      </c>
      <c r="L340" s="116" t="s">
        <v>394</v>
      </c>
    </row>
    <row r="341" spans="3:12" x14ac:dyDescent="0.25">
      <c r="C341" s="99" t="s">
        <v>48</v>
      </c>
      <c r="D341" s="671"/>
      <c r="E341" s="200">
        <v>0</v>
      </c>
      <c r="F341" s="100">
        <v>50</v>
      </c>
      <c r="G341" s="97">
        <f t="shared" si="35"/>
        <v>0</v>
      </c>
      <c r="H341" s="161"/>
      <c r="I341" s="98" t="s">
        <v>717</v>
      </c>
      <c r="J341" s="98" t="str">
        <f>VLOOKUP(I341,Presupuesto!$B$11:$C$566,2,0)</f>
        <v>SERVICIOS DE IMPRENTA PUBLIC.Y REPRODUCCION</v>
      </c>
      <c r="K341" s="98" t="str">
        <f>$K$188</f>
        <v>Gestión Tecnologías de Información y Comunicación</v>
      </c>
      <c r="L341" s="98" t="s">
        <v>412</v>
      </c>
    </row>
    <row r="342" spans="3:12" x14ac:dyDescent="0.25">
      <c r="C342" s="99" t="s">
        <v>49</v>
      </c>
      <c r="D342" s="671"/>
      <c r="E342" s="200">
        <f>D340</f>
        <v>6</v>
      </c>
      <c r="F342" s="100">
        <v>70</v>
      </c>
      <c r="G342" s="97">
        <f t="shared" si="35"/>
        <v>420</v>
      </c>
      <c r="H342" s="161" t="s">
        <v>129</v>
      </c>
      <c r="I342" s="98" t="s">
        <v>792</v>
      </c>
      <c r="J342" s="98" t="str">
        <f>VLOOKUP(I342,Presupuesto!$B$11:$C$566,2,0)</f>
        <v>ALIMENTOS B EBIDAS PARA PERSONAS</v>
      </c>
      <c r="K342" s="98" t="s">
        <v>1361</v>
      </c>
      <c r="L342" s="98" t="s">
        <v>397</v>
      </c>
    </row>
    <row r="343" spans="3:12" x14ac:dyDescent="0.25">
      <c r="C343" s="99" t="s">
        <v>50</v>
      </c>
      <c r="D343" s="671"/>
      <c r="E343" s="151">
        <v>0</v>
      </c>
      <c r="F343" s="118">
        <v>10000</v>
      </c>
      <c r="G343" s="97">
        <f t="shared" si="35"/>
        <v>0</v>
      </c>
      <c r="H343" s="161"/>
      <c r="I343" s="318" t="s">
        <v>300</v>
      </c>
      <c r="J343" s="98" t="str">
        <f>VLOOKUP(I343,Presupuesto!$B$11:$C$566,2,0)</f>
        <v>PASAJES (26100-00)</v>
      </c>
      <c r="K343" s="98" t="str">
        <f t="shared" ref="K343:K349" si="36">$K$188</f>
        <v>Gestión Tecnologías de Información y Comunicación</v>
      </c>
      <c r="L343" s="98" t="s">
        <v>412</v>
      </c>
    </row>
    <row r="344" spans="3:12" x14ac:dyDescent="0.25">
      <c r="C344" s="99" t="s">
        <v>417</v>
      </c>
      <c r="D344" s="671"/>
      <c r="E344" s="151">
        <v>0</v>
      </c>
      <c r="F344" s="118">
        <v>250</v>
      </c>
      <c r="G344" s="97">
        <f t="shared" si="35"/>
        <v>0</v>
      </c>
      <c r="H344" s="161"/>
      <c r="I344" s="98" t="s">
        <v>821</v>
      </c>
      <c r="J344" s="98" t="str">
        <f>VLOOKUP(I344,Presupuesto!$B$11:$C$566,2,0)</f>
        <v>PRODUCTOS PAPEL Y CARTON</v>
      </c>
      <c r="K344" s="98" t="str">
        <f t="shared" si="36"/>
        <v>Gestión Tecnologías de Información y Comunicación</v>
      </c>
      <c r="L344" s="98" t="s">
        <v>412</v>
      </c>
    </row>
    <row r="345" spans="3:12" x14ac:dyDescent="0.25">
      <c r="C345" s="99" t="s">
        <v>51</v>
      </c>
      <c r="D345" s="671"/>
      <c r="E345" s="200">
        <v>0</v>
      </c>
      <c r="F345" s="100">
        <v>85</v>
      </c>
      <c r="G345" s="97">
        <f t="shared" si="35"/>
        <v>0</v>
      </c>
      <c r="H345" s="161"/>
      <c r="I345" s="98" t="s">
        <v>821</v>
      </c>
      <c r="J345" s="98" t="str">
        <f>VLOOKUP(I345,Presupuesto!$B$11:$C$566,2,0)</f>
        <v>PRODUCTOS PAPEL Y CARTON</v>
      </c>
      <c r="K345" s="98" t="str">
        <f t="shared" si="36"/>
        <v>Gestión Tecnologías de Información y Comunicación</v>
      </c>
      <c r="L345" s="98" t="s">
        <v>412</v>
      </c>
    </row>
    <row r="346" spans="3:12" x14ac:dyDescent="0.25">
      <c r="C346" s="99" t="s">
        <v>123</v>
      </c>
      <c r="D346" s="671"/>
      <c r="E346" s="200">
        <v>0</v>
      </c>
      <c r="F346" s="100">
        <v>36</v>
      </c>
      <c r="G346" s="97">
        <f t="shared" si="35"/>
        <v>0</v>
      </c>
      <c r="H346" s="161"/>
      <c r="I346" s="98" t="s">
        <v>942</v>
      </c>
      <c r="J346" s="98" t="str">
        <f>VLOOKUP(I346,Presupuesto!$B$11:$C$566,2,0)</f>
        <v>UTILES DE ESCRITORIO, OFICINA Y ENSE¥ANZA</v>
      </c>
      <c r="K346" s="98" t="str">
        <f t="shared" si="36"/>
        <v>Gestión Tecnologías de Información y Comunicación</v>
      </c>
      <c r="L346" s="98" t="s">
        <v>412</v>
      </c>
    </row>
    <row r="347" spans="3:12" x14ac:dyDescent="0.25">
      <c r="C347" s="99" t="s">
        <v>34</v>
      </c>
      <c r="D347" s="671"/>
      <c r="E347" s="200">
        <v>0</v>
      </c>
      <c r="F347" s="100">
        <v>80</v>
      </c>
      <c r="G347" s="97">
        <f t="shared" si="35"/>
        <v>0</v>
      </c>
      <c r="H347" s="161"/>
      <c r="I347" s="98" t="s">
        <v>942</v>
      </c>
      <c r="J347" s="98" t="str">
        <f>VLOOKUP(I347,Presupuesto!$B$11:$C$566,2,0)</f>
        <v>UTILES DE ESCRITORIO, OFICINA Y ENSE¥ANZA</v>
      </c>
      <c r="K347" s="98" t="str">
        <f t="shared" si="36"/>
        <v>Gestión Tecnologías de Información y Comunicación</v>
      </c>
      <c r="L347" s="98" t="s">
        <v>412</v>
      </c>
    </row>
    <row r="348" spans="3:12" x14ac:dyDescent="0.25">
      <c r="C348" s="109" t="s">
        <v>52</v>
      </c>
      <c r="D348" s="671"/>
      <c r="E348" s="213">
        <v>0</v>
      </c>
      <c r="F348" s="119">
        <v>25</v>
      </c>
      <c r="G348" s="97">
        <f t="shared" si="35"/>
        <v>0</v>
      </c>
      <c r="H348" s="161"/>
      <c r="I348" s="98" t="s">
        <v>942</v>
      </c>
      <c r="J348" s="98" t="str">
        <f>VLOOKUP(I348,Presupuesto!$B$11:$C$566,2,0)</f>
        <v>UTILES DE ESCRITORIO, OFICINA Y ENSE¥ANZA</v>
      </c>
      <c r="K348" s="98" t="str">
        <f t="shared" si="36"/>
        <v>Gestión Tecnologías de Información y Comunicación</v>
      </c>
      <c r="L348" s="98" t="s">
        <v>412</v>
      </c>
    </row>
    <row r="349" spans="3:12" ht="15.75" thickBot="1" x14ac:dyDescent="0.3">
      <c r="C349" s="217" t="s">
        <v>430</v>
      </c>
      <c r="D349" s="218">
        <v>0</v>
      </c>
      <c r="E349" s="327">
        <v>0</v>
      </c>
      <c r="F349" s="104">
        <f>HLOOKUP(C349,$AH$2:$BU$3,2,0)</f>
        <v>1150</v>
      </c>
      <c r="G349" s="105">
        <f>D349*E349*F349</f>
        <v>0</v>
      </c>
      <c r="H349" s="328"/>
      <c r="I349" s="329" t="s">
        <v>301</v>
      </c>
      <c r="J349" s="106" t="str">
        <f>VLOOKUP(I349,Presupuesto!$B$11:$C$566,2,0)</f>
        <v>VIATICOS (26200-00)</v>
      </c>
      <c r="K349" s="330" t="str">
        <f t="shared" si="36"/>
        <v>Gestión Tecnologías de Información y Comunicación</v>
      </c>
      <c r="L349" s="330" t="s">
        <v>412</v>
      </c>
    </row>
    <row r="350" spans="3:12" x14ac:dyDescent="0.25">
      <c r="C350" s="433"/>
      <c r="D350" s="433"/>
      <c r="E350" s="433"/>
      <c r="F350" s="433"/>
      <c r="G350" s="433"/>
      <c r="H350" s="420"/>
      <c r="I350" s="433"/>
      <c r="J350" s="433"/>
      <c r="K350" s="433"/>
      <c r="L350" s="433"/>
    </row>
    <row r="351" spans="3:12" ht="15.75" thickBot="1" x14ac:dyDescent="0.3">
      <c r="C351" s="433"/>
      <c r="D351" s="433"/>
      <c r="E351" s="433"/>
      <c r="F351" s="433"/>
      <c r="G351" s="433"/>
      <c r="H351" s="420"/>
      <c r="I351" s="433"/>
      <c r="J351" s="433"/>
      <c r="K351" s="433"/>
      <c r="L351" s="433"/>
    </row>
    <row r="352" spans="3:12" ht="15.75" thickBot="1" x14ac:dyDescent="0.3">
      <c r="C352" s="29" t="s">
        <v>43</v>
      </c>
      <c r="D352" s="30">
        <f>SUM(G359:G368)</f>
        <v>1050</v>
      </c>
      <c r="E352" s="93"/>
      <c r="F352" s="93"/>
      <c r="G352" s="93"/>
      <c r="H352" s="76"/>
      <c r="I352" s="76"/>
      <c r="J352" s="76"/>
      <c r="K352" s="112"/>
      <c r="L352" s="433"/>
    </row>
    <row r="353" spans="3:12" x14ac:dyDescent="0.25">
      <c r="C353" s="70"/>
      <c r="D353" s="31"/>
      <c r="E353" s="93"/>
      <c r="F353" s="93"/>
      <c r="G353" s="93"/>
      <c r="H353" s="76"/>
      <c r="I353" s="76"/>
      <c r="J353" s="76"/>
      <c r="K353" s="112"/>
      <c r="L353" s="433"/>
    </row>
    <row r="354" spans="3:12" x14ac:dyDescent="0.25">
      <c r="C354" s="70"/>
      <c r="D354" s="31"/>
      <c r="E354" s="93"/>
      <c r="F354" s="93"/>
      <c r="G354" s="93"/>
      <c r="H354" s="76"/>
      <c r="I354" s="76"/>
      <c r="J354" s="76"/>
      <c r="K354" s="112"/>
      <c r="L354" s="433"/>
    </row>
    <row r="355" spans="3:12" ht="15.75" x14ac:dyDescent="0.25">
      <c r="C355" s="202" t="s">
        <v>392</v>
      </c>
      <c r="D355" s="357" t="s">
        <v>2591</v>
      </c>
      <c r="E355" s="93"/>
      <c r="F355" s="93"/>
      <c r="G355" s="93"/>
      <c r="H355" s="76"/>
      <c r="I355" s="76"/>
      <c r="J355" s="76"/>
      <c r="K355" s="112"/>
      <c r="L355" s="433"/>
    </row>
    <row r="356" spans="3:12" ht="18.75" x14ac:dyDescent="0.25">
      <c r="C356" s="211" t="str">
        <f>IFERROR(VLOOKUP(D355,'1. Desarrollo e Innov. Curricu.'!$E:$F,2,FALSE),IFERROR(VLOOKUP(D355,'2. Investigación Científica'!$E:$F,2,FALSE),IFERROR(VLOOKUP(D355,'3. Vinculación Univ. Sociedad'!$E:$F,2,FALSE),IFERROR(VLOOKUP(D355,'4. Docencia y Profesorado Univ.'!$E:$F,2,FALSE),IFERROR(VLOOKUP(D355,'5. Estudiantes y Graduados'!$E:$F,2,FALSE),IFERROR(VLOOKUP(D355,'11. Gestion Administrativa'!$E:$F,2,FALSE),IFERROR(VLOOKUP(D355,'13. Gestión Académica'!$E:$F,2,FALSE),IFERROR(VLOOKUP(D355,'8. Asegura. de la Calid. y M'!$E:$F,2,FALSE),IFERROR(VLOOKUP(D355,'6. Gestión del Conocimiento'!$E:$F,2,FALSE),IFERROR(VLOOKUP(D355,'15. Gobernabilidad y Proceso...'!$E:$F,2,FALSE),IFERROR(VLOOKUP(D355,'12. Gestión del Talento Humano'!$E:$F,2,FALSE),IFERROR(VLOOKUP(D355,'14. Internacional... de la E.S.'!$E:$F,2,FALSE),IFERROR(VLOOKUP(D355,'10. Posgrado'!$E:$F,2,FALSE),IFERROR(VLOOKUP(D355,'17. Gestión TIC'!$E:$F,2,FALSE),IFERROR(VLOOKUP(D355,'16. Desa. del Sistema Educ.Sup.'!$E:$F,2,FALSE),IFERROR(VLOOKUP(D355,'9. Cultura de Inno. Insti...'!$E:$F,2,FALSE),VLOOKUP(D355,'7. Lo Esencial de la Reforma U.'!$E:$F,2,0)))))))))))))))))</f>
        <v>4. Realizar 1 taller sobre formación en multi-inter y transdiciplinariedad en DD HH.</v>
      </c>
      <c r="D356" s="31"/>
      <c r="E356" s="93"/>
      <c r="F356" s="93"/>
      <c r="G356" s="93"/>
      <c r="H356" s="76"/>
      <c r="I356" s="76"/>
      <c r="J356" s="76"/>
      <c r="K356" s="112"/>
      <c r="L356" s="433"/>
    </row>
    <row r="357" spans="3:12" ht="15.75" thickBot="1" x14ac:dyDescent="0.3">
      <c r="C357" s="70"/>
      <c r="D357" s="31"/>
      <c r="E357" s="93"/>
      <c r="F357" s="93"/>
      <c r="G357" s="93"/>
      <c r="H357" s="76"/>
      <c r="I357" s="76"/>
      <c r="J357" s="76"/>
      <c r="K357" s="112"/>
      <c r="L357" s="433"/>
    </row>
    <row r="358" spans="3:12" ht="30.75" thickBot="1" x14ac:dyDescent="0.3">
      <c r="C358" s="126" t="s">
        <v>44</v>
      </c>
      <c r="D358" s="129" t="s">
        <v>45</v>
      </c>
      <c r="E358" s="128" t="s">
        <v>55</v>
      </c>
      <c r="F358" s="128" t="s">
        <v>57</v>
      </c>
      <c r="G358" s="127" t="s">
        <v>27</v>
      </c>
      <c r="H358" s="133" t="s">
        <v>131</v>
      </c>
      <c r="I358" s="128" t="s">
        <v>46</v>
      </c>
      <c r="J358" s="128" t="s">
        <v>132</v>
      </c>
      <c r="K358" s="128" t="s">
        <v>410</v>
      </c>
      <c r="L358" s="128" t="s">
        <v>411</v>
      </c>
    </row>
    <row r="359" spans="3:12" x14ac:dyDescent="0.25">
      <c r="C359" s="322" t="s">
        <v>47</v>
      </c>
      <c r="D359" s="670">
        <v>15</v>
      </c>
      <c r="E359" s="323"/>
      <c r="F359" s="115">
        <v>30000</v>
      </c>
      <c r="G359" s="324">
        <f t="shared" ref="G359:G367" si="37">E359*F359</f>
        <v>0</v>
      </c>
      <c r="H359" s="325"/>
      <c r="I359" s="116" t="s">
        <v>699</v>
      </c>
      <c r="J359" s="116" t="str">
        <f>VLOOKUP(I359,Presupuesto!$B$11:$C$566,2,0)</f>
        <v>SERVICIOS DE CAPACITACION.</v>
      </c>
      <c r="K359" s="326" t="s">
        <v>1484</v>
      </c>
      <c r="L359" s="116" t="s">
        <v>394</v>
      </c>
    </row>
    <row r="360" spans="3:12" x14ac:dyDescent="0.25">
      <c r="C360" s="99" t="s">
        <v>48</v>
      </c>
      <c r="D360" s="671"/>
      <c r="E360" s="200">
        <v>0</v>
      </c>
      <c r="F360" s="100">
        <v>50</v>
      </c>
      <c r="G360" s="97">
        <f t="shared" si="37"/>
        <v>0</v>
      </c>
      <c r="H360" s="161"/>
      <c r="I360" s="98" t="s">
        <v>717</v>
      </c>
      <c r="J360" s="98" t="str">
        <f>VLOOKUP(I360,Presupuesto!$B$11:$C$566,2,0)</f>
        <v>SERVICIOS DE IMPRENTA PUBLIC.Y REPRODUCCION</v>
      </c>
      <c r="K360" s="98" t="str">
        <f>$K$207</f>
        <v>Gestión Tecnologías de Información y Comunicación</v>
      </c>
      <c r="L360" s="98" t="s">
        <v>412</v>
      </c>
    </row>
    <row r="361" spans="3:12" x14ac:dyDescent="0.25">
      <c r="C361" s="99" t="s">
        <v>49</v>
      </c>
      <c r="D361" s="671"/>
      <c r="E361" s="200">
        <f>D359</f>
        <v>15</v>
      </c>
      <c r="F361" s="100">
        <v>70</v>
      </c>
      <c r="G361" s="97">
        <f t="shared" si="37"/>
        <v>1050</v>
      </c>
      <c r="H361" s="161" t="s">
        <v>129</v>
      </c>
      <c r="I361" s="98" t="s">
        <v>792</v>
      </c>
      <c r="J361" s="98" t="str">
        <f>VLOOKUP(I361,Presupuesto!$B$11:$C$566,2,0)</f>
        <v>ALIMENTOS B EBIDAS PARA PERSONAS</v>
      </c>
      <c r="K361" s="98" t="s">
        <v>1361</v>
      </c>
      <c r="L361" s="98" t="s">
        <v>398</v>
      </c>
    </row>
    <row r="362" spans="3:12" x14ac:dyDescent="0.25">
      <c r="C362" s="99" t="s">
        <v>50</v>
      </c>
      <c r="D362" s="671"/>
      <c r="E362" s="151">
        <v>0</v>
      </c>
      <c r="F362" s="118">
        <v>10000</v>
      </c>
      <c r="G362" s="97">
        <f t="shared" si="37"/>
        <v>0</v>
      </c>
      <c r="H362" s="161"/>
      <c r="I362" s="318" t="s">
        <v>300</v>
      </c>
      <c r="J362" s="98" t="str">
        <f>VLOOKUP(I362,Presupuesto!$B$11:$C$566,2,0)</f>
        <v>PASAJES (26100-00)</v>
      </c>
      <c r="K362" s="98" t="str">
        <f t="shared" ref="K362:K368" si="38">$K$207</f>
        <v>Gestión Tecnologías de Información y Comunicación</v>
      </c>
      <c r="L362" s="98" t="s">
        <v>412</v>
      </c>
    </row>
    <row r="363" spans="3:12" x14ac:dyDescent="0.25">
      <c r="C363" s="99" t="s">
        <v>417</v>
      </c>
      <c r="D363" s="671"/>
      <c r="E363" s="151">
        <v>0</v>
      </c>
      <c r="F363" s="118">
        <v>250</v>
      </c>
      <c r="G363" s="97">
        <f t="shared" si="37"/>
        <v>0</v>
      </c>
      <c r="H363" s="161"/>
      <c r="I363" s="98" t="s">
        <v>821</v>
      </c>
      <c r="J363" s="98" t="str">
        <f>VLOOKUP(I363,Presupuesto!$B$11:$C$566,2,0)</f>
        <v>PRODUCTOS PAPEL Y CARTON</v>
      </c>
      <c r="K363" s="98" t="str">
        <f t="shared" si="38"/>
        <v>Gestión Tecnologías de Información y Comunicación</v>
      </c>
      <c r="L363" s="98" t="s">
        <v>412</v>
      </c>
    </row>
    <row r="364" spans="3:12" x14ac:dyDescent="0.25">
      <c r="C364" s="99" t="s">
        <v>51</v>
      </c>
      <c r="D364" s="671"/>
      <c r="E364" s="200">
        <v>0</v>
      </c>
      <c r="F364" s="100">
        <v>85</v>
      </c>
      <c r="G364" s="97">
        <f t="shared" si="37"/>
        <v>0</v>
      </c>
      <c r="H364" s="161"/>
      <c r="I364" s="98" t="s">
        <v>821</v>
      </c>
      <c r="J364" s="98" t="str">
        <f>VLOOKUP(I364,Presupuesto!$B$11:$C$566,2,0)</f>
        <v>PRODUCTOS PAPEL Y CARTON</v>
      </c>
      <c r="K364" s="98" t="str">
        <f t="shared" si="38"/>
        <v>Gestión Tecnologías de Información y Comunicación</v>
      </c>
      <c r="L364" s="98" t="s">
        <v>412</v>
      </c>
    </row>
    <row r="365" spans="3:12" x14ac:dyDescent="0.25">
      <c r="C365" s="99" t="s">
        <v>123</v>
      </c>
      <c r="D365" s="671"/>
      <c r="E365" s="200">
        <v>0</v>
      </c>
      <c r="F365" s="100">
        <v>36</v>
      </c>
      <c r="G365" s="97">
        <f t="shared" si="37"/>
        <v>0</v>
      </c>
      <c r="H365" s="161"/>
      <c r="I365" s="98" t="s">
        <v>942</v>
      </c>
      <c r="J365" s="98" t="str">
        <f>VLOOKUP(I365,Presupuesto!$B$11:$C$566,2,0)</f>
        <v>UTILES DE ESCRITORIO, OFICINA Y ENSE¥ANZA</v>
      </c>
      <c r="K365" s="98" t="str">
        <f t="shared" si="38"/>
        <v>Gestión Tecnologías de Información y Comunicación</v>
      </c>
      <c r="L365" s="98" t="s">
        <v>412</v>
      </c>
    </row>
    <row r="366" spans="3:12" x14ac:dyDescent="0.25">
      <c r="C366" s="99" t="s">
        <v>34</v>
      </c>
      <c r="D366" s="671"/>
      <c r="E366" s="200">
        <v>0</v>
      </c>
      <c r="F366" s="100">
        <v>80</v>
      </c>
      <c r="G366" s="97">
        <f t="shared" si="37"/>
        <v>0</v>
      </c>
      <c r="H366" s="161"/>
      <c r="I366" s="98" t="s">
        <v>942</v>
      </c>
      <c r="J366" s="98" t="str">
        <f>VLOOKUP(I366,Presupuesto!$B$11:$C$566,2,0)</f>
        <v>UTILES DE ESCRITORIO, OFICINA Y ENSE¥ANZA</v>
      </c>
      <c r="K366" s="98" t="str">
        <f t="shared" si="38"/>
        <v>Gestión Tecnologías de Información y Comunicación</v>
      </c>
      <c r="L366" s="98" t="s">
        <v>412</v>
      </c>
    </row>
    <row r="367" spans="3:12" x14ac:dyDescent="0.25">
      <c r="C367" s="109" t="s">
        <v>52</v>
      </c>
      <c r="D367" s="671"/>
      <c r="E367" s="213">
        <v>0</v>
      </c>
      <c r="F367" s="119">
        <v>25</v>
      </c>
      <c r="G367" s="97">
        <f t="shared" si="37"/>
        <v>0</v>
      </c>
      <c r="H367" s="161"/>
      <c r="I367" s="98" t="s">
        <v>942</v>
      </c>
      <c r="J367" s="98" t="str">
        <f>VLOOKUP(I367,Presupuesto!$B$11:$C$566,2,0)</f>
        <v>UTILES DE ESCRITORIO, OFICINA Y ENSE¥ANZA</v>
      </c>
      <c r="K367" s="98" t="str">
        <f t="shared" si="38"/>
        <v>Gestión Tecnologías de Información y Comunicación</v>
      </c>
      <c r="L367" s="98" t="s">
        <v>412</v>
      </c>
    </row>
    <row r="368" spans="3:12" ht="15.75" thickBot="1" x14ac:dyDescent="0.3">
      <c r="C368" s="217" t="s">
        <v>430</v>
      </c>
      <c r="D368" s="218">
        <v>0</v>
      </c>
      <c r="E368" s="327">
        <v>0</v>
      </c>
      <c r="F368" s="104">
        <f>HLOOKUP(C368,$AH$2:$BU$3,2,0)</f>
        <v>1150</v>
      </c>
      <c r="G368" s="105">
        <f>D368*E368*F368</f>
        <v>0</v>
      </c>
      <c r="H368" s="328"/>
      <c r="I368" s="329" t="s">
        <v>301</v>
      </c>
      <c r="J368" s="106" t="str">
        <f>VLOOKUP(I368,Presupuesto!$B$11:$C$566,2,0)</f>
        <v>VIATICOS (26200-00)</v>
      </c>
      <c r="K368" s="330" t="str">
        <f t="shared" si="38"/>
        <v>Gestión Tecnologías de Información y Comunicación</v>
      </c>
      <c r="L368" s="330" t="s">
        <v>412</v>
      </c>
    </row>
    <row r="369" spans="3:12" x14ac:dyDescent="0.25">
      <c r="C369" s="93"/>
      <c r="D369" s="433"/>
      <c r="E369" s="112"/>
      <c r="F369" s="112"/>
      <c r="G369" s="112"/>
      <c r="H369" s="174"/>
      <c r="I369" s="112"/>
      <c r="J369" s="112"/>
      <c r="K369" s="112"/>
      <c r="L369" s="433"/>
    </row>
    <row r="370" spans="3:12" ht="15.75" thickBot="1" x14ac:dyDescent="0.3">
      <c r="C370" s="433"/>
      <c r="D370" s="433"/>
      <c r="E370" s="433"/>
      <c r="F370" s="433"/>
      <c r="G370" s="433"/>
      <c r="H370" s="420"/>
      <c r="I370" s="433"/>
      <c r="J370" s="433"/>
      <c r="K370" s="433"/>
      <c r="L370" s="433"/>
    </row>
    <row r="371" spans="3:12" ht="15.75" thickBot="1" x14ac:dyDescent="0.3">
      <c r="C371" s="29" t="s">
        <v>43</v>
      </c>
      <c r="D371" s="30">
        <f>SUM(G378:G387)</f>
        <v>700</v>
      </c>
      <c r="E371" s="93"/>
      <c r="F371" s="93"/>
      <c r="G371" s="93"/>
      <c r="H371" s="76"/>
      <c r="I371" s="76"/>
      <c r="J371" s="76"/>
      <c r="K371" s="112"/>
      <c r="L371" s="433"/>
    </row>
    <row r="372" spans="3:12" x14ac:dyDescent="0.25">
      <c r="C372" s="70"/>
      <c r="D372" s="31"/>
      <c r="E372" s="93"/>
      <c r="F372" s="93"/>
      <c r="G372" s="93"/>
      <c r="H372" s="76"/>
      <c r="I372" s="76"/>
      <c r="J372" s="76"/>
      <c r="K372" s="112"/>
      <c r="L372" s="433"/>
    </row>
    <row r="373" spans="3:12" x14ac:dyDescent="0.25">
      <c r="C373" s="70"/>
      <c r="D373" s="31"/>
      <c r="E373" s="93"/>
      <c r="F373" s="93"/>
      <c r="G373" s="93"/>
      <c r="H373" s="76"/>
      <c r="I373" s="76"/>
      <c r="J373" s="76"/>
      <c r="K373" s="112"/>
      <c r="L373" s="433"/>
    </row>
    <row r="374" spans="3:12" ht="15.75" x14ac:dyDescent="0.25">
      <c r="C374" s="202" t="s">
        <v>392</v>
      </c>
      <c r="D374" s="357" t="s">
        <v>2595</v>
      </c>
      <c r="E374" s="93"/>
      <c r="F374" s="93"/>
      <c r="G374" s="93"/>
      <c r="H374" s="76"/>
      <c r="I374" s="76"/>
      <c r="J374" s="76"/>
      <c r="K374" s="112"/>
      <c r="L374" s="433"/>
    </row>
    <row r="375" spans="3:12" ht="18.75" x14ac:dyDescent="0.25">
      <c r="C375" s="211" t="str">
        <f>IFERROR(VLOOKUP(D374,'1. Desarrollo e Innov. Curricu.'!$E:$F,2,FALSE),IFERROR(VLOOKUP(D374,'2. Investigación Científica'!$E:$F,2,FALSE),IFERROR(VLOOKUP(D374,'3. Vinculación Univ. Sociedad'!$E:$F,2,FALSE),IFERROR(VLOOKUP(D374,'4. Docencia y Profesorado Univ.'!$E:$F,2,FALSE),IFERROR(VLOOKUP(D374,'5. Estudiantes y Graduados'!$E:$F,2,FALSE),IFERROR(VLOOKUP(D374,'11. Gestion Administrativa'!$E:$F,2,FALSE),IFERROR(VLOOKUP(D374,'13. Gestión Académica'!$E:$F,2,FALSE),IFERROR(VLOOKUP(D374,'8. Asegura. de la Calid. y M'!$E:$F,2,FALSE),IFERROR(VLOOKUP(D374,'6. Gestión del Conocimiento'!$E:$F,2,FALSE),IFERROR(VLOOKUP(D374,'15. Gobernabilidad y Proceso...'!$E:$F,2,FALSE),IFERROR(VLOOKUP(D374,'12. Gestión del Talento Humano'!$E:$F,2,FALSE),IFERROR(VLOOKUP(D374,'14. Internacional... de la E.S.'!$E:$F,2,FALSE),IFERROR(VLOOKUP(D374,'10. Posgrado'!$E:$F,2,FALSE),IFERROR(VLOOKUP(D374,'17. Gestión TIC'!$E:$F,2,FALSE),IFERROR(VLOOKUP(D374,'16. Desa. del Sistema Educ.Sup.'!$E:$F,2,FALSE),IFERROR(VLOOKUP(D374,'9. Cultura de Inno. Insti...'!$E:$F,2,FALSE),VLOOKUP(D374,'7. Lo Esencial de la Reforma U.'!$E:$F,2,0)))))))))))))))))</f>
        <v>8. Establecer los públicos prioritarios (excluidos, vulnerablesy vulnerados)donde se debería incidir y exponer en cada uno de ellos qué derechos se asistirán. Compartir  esta información, en un encuentro de media jornada, con el Decanato, Sub-comisiones de VUS, UGIC , Jefes de Dpto. y Coordinadores de Carrera.</v>
      </c>
      <c r="D375" s="31"/>
      <c r="E375" s="93"/>
      <c r="F375" s="93"/>
      <c r="G375" s="93"/>
      <c r="H375" s="76"/>
      <c r="I375" s="76"/>
      <c r="J375" s="76"/>
      <c r="K375" s="112"/>
      <c r="L375" s="433"/>
    </row>
    <row r="376" spans="3:12" ht="15.75" thickBot="1" x14ac:dyDescent="0.3">
      <c r="C376" s="70"/>
      <c r="D376" s="31"/>
      <c r="E376" s="93"/>
      <c r="F376" s="93"/>
      <c r="G376" s="93"/>
      <c r="H376" s="76"/>
      <c r="I376" s="76"/>
      <c r="J376" s="76"/>
      <c r="K376" s="112"/>
      <c r="L376" s="433"/>
    </row>
    <row r="377" spans="3:12" ht="30.75" thickBot="1" x14ac:dyDescent="0.3">
      <c r="C377" s="126" t="s">
        <v>44</v>
      </c>
      <c r="D377" s="129" t="s">
        <v>45</v>
      </c>
      <c r="E377" s="128" t="s">
        <v>55</v>
      </c>
      <c r="F377" s="128" t="s">
        <v>57</v>
      </c>
      <c r="G377" s="127" t="s">
        <v>27</v>
      </c>
      <c r="H377" s="133" t="s">
        <v>131</v>
      </c>
      <c r="I377" s="128" t="s">
        <v>46</v>
      </c>
      <c r="J377" s="128" t="s">
        <v>132</v>
      </c>
      <c r="K377" s="128" t="s">
        <v>410</v>
      </c>
      <c r="L377" s="128" t="s">
        <v>411</v>
      </c>
    </row>
    <row r="378" spans="3:12" x14ac:dyDescent="0.25">
      <c r="C378" s="322" t="s">
        <v>47</v>
      </c>
      <c r="D378" s="670">
        <v>10</v>
      </c>
      <c r="E378" s="323"/>
      <c r="F378" s="115">
        <v>30000</v>
      </c>
      <c r="G378" s="324">
        <f t="shared" ref="G378:G386" si="39">E378*F378</f>
        <v>0</v>
      </c>
      <c r="H378" s="325"/>
      <c r="I378" s="116" t="s">
        <v>699</v>
      </c>
      <c r="J378" s="116" t="str">
        <f>VLOOKUP(I378,Presupuesto!$B$11:$C$566,2,0)</f>
        <v>SERVICIOS DE CAPACITACION.</v>
      </c>
      <c r="K378" s="326" t="s">
        <v>1484</v>
      </c>
      <c r="L378" s="116" t="s">
        <v>394</v>
      </c>
    </row>
    <row r="379" spans="3:12" x14ac:dyDescent="0.25">
      <c r="C379" s="99" t="s">
        <v>48</v>
      </c>
      <c r="D379" s="671"/>
      <c r="E379" s="200">
        <v>0</v>
      </c>
      <c r="F379" s="100">
        <v>50</v>
      </c>
      <c r="G379" s="97">
        <f t="shared" si="39"/>
        <v>0</v>
      </c>
      <c r="H379" s="161"/>
      <c r="I379" s="98" t="s">
        <v>717</v>
      </c>
      <c r="J379" s="98" t="str">
        <f>VLOOKUP(I379,Presupuesto!$B$11:$C$566,2,0)</f>
        <v>SERVICIOS DE IMPRENTA PUBLIC.Y REPRODUCCION</v>
      </c>
      <c r="K379" s="98" t="str">
        <f>$K$226</f>
        <v>Gestión Tecnologías de Información y Comunicación</v>
      </c>
      <c r="L379" s="98" t="s">
        <v>412</v>
      </c>
    </row>
    <row r="380" spans="3:12" x14ac:dyDescent="0.25">
      <c r="C380" s="99" t="s">
        <v>49</v>
      </c>
      <c r="D380" s="671"/>
      <c r="E380" s="200">
        <f>D378</f>
        <v>10</v>
      </c>
      <c r="F380" s="100">
        <v>70</v>
      </c>
      <c r="G380" s="97">
        <f t="shared" si="39"/>
        <v>700</v>
      </c>
      <c r="H380" s="161" t="s">
        <v>129</v>
      </c>
      <c r="I380" s="98" t="s">
        <v>792</v>
      </c>
      <c r="J380" s="98" t="str">
        <f>VLOOKUP(I380,Presupuesto!$B$11:$C$566,2,0)</f>
        <v>ALIMENTOS B EBIDAS PARA PERSONAS</v>
      </c>
      <c r="K380" s="98" t="s">
        <v>1361</v>
      </c>
      <c r="L380" s="98" t="s">
        <v>401</v>
      </c>
    </row>
    <row r="381" spans="3:12" x14ac:dyDescent="0.25">
      <c r="C381" s="99" t="s">
        <v>50</v>
      </c>
      <c r="D381" s="671"/>
      <c r="E381" s="151">
        <v>0</v>
      </c>
      <c r="F381" s="118">
        <v>10000</v>
      </c>
      <c r="G381" s="97">
        <f t="shared" si="39"/>
        <v>0</v>
      </c>
      <c r="H381" s="161"/>
      <c r="I381" s="318" t="s">
        <v>300</v>
      </c>
      <c r="J381" s="98" t="str">
        <f>VLOOKUP(I381,Presupuesto!$B$11:$C$566,2,0)</f>
        <v>PASAJES (26100-00)</v>
      </c>
      <c r="K381" s="98" t="str">
        <f t="shared" ref="K381:K387" si="40">$K$226</f>
        <v>Gestión Tecnologías de Información y Comunicación</v>
      </c>
      <c r="L381" s="98" t="s">
        <v>412</v>
      </c>
    </row>
    <row r="382" spans="3:12" x14ac:dyDescent="0.25">
      <c r="C382" s="99" t="s">
        <v>417</v>
      </c>
      <c r="D382" s="671"/>
      <c r="E382" s="151">
        <v>0</v>
      </c>
      <c r="F382" s="118">
        <v>250</v>
      </c>
      <c r="G382" s="97">
        <f t="shared" si="39"/>
        <v>0</v>
      </c>
      <c r="H382" s="161"/>
      <c r="I382" s="98" t="s">
        <v>821</v>
      </c>
      <c r="J382" s="98" t="str">
        <f>VLOOKUP(I382,Presupuesto!$B$11:$C$566,2,0)</f>
        <v>PRODUCTOS PAPEL Y CARTON</v>
      </c>
      <c r="K382" s="98" t="str">
        <f t="shared" si="40"/>
        <v>Gestión Tecnologías de Información y Comunicación</v>
      </c>
      <c r="L382" s="98" t="s">
        <v>412</v>
      </c>
    </row>
    <row r="383" spans="3:12" x14ac:dyDescent="0.25">
      <c r="C383" s="99" t="s">
        <v>51</v>
      </c>
      <c r="D383" s="671"/>
      <c r="E383" s="200">
        <v>0</v>
      </c>
      <c r="F383" s="100">
        <v>85</v>
      </c>
      <c r="G383" s="97">
        <f t="shared" si="39"/>
        <v>0</v>
      </c>
      <c r="H383" s="161"/>
      <c r="I383" s="98" t="s">
        <v>821</v>
      </c>
      <c r="J383" s="98" t="str">
        <f>VLOOKUP(I383,Presupuesto!$B$11:$C$566,2,0)</f>
        <v>PRODUCTOS PAPEL Y CARTON</v>
      </c>
      <c r="K383" s="98" t="str">
        <f t="shared" si="40"/>
        <v>Gestión Tecnologías de Información y Comunicación</v>
      </c>
      <c r="L383" s="98" t="s">
        <v>412</v>
      </c>
    </row>
    <row r="384" spans="3:12" x14ac:dyDescent="0.25">
      <c r="C384" s="99" t="s">
        <v>123</v>
      </c>
      <c r="D384" s="671"/>
      <c r="E384" s="200">
        <v>0</v>
      </c>
      <c r="F384" s="100">
        <v>36</v>
      </c>
      <c r="G384" s="97">
        <f t="shared" si="39"/>
        <v>0</v>
      </c>
      <c r="H384" s="161"/>
      <c r="I384" s="98" t="s">
        <v>942</v>
      </c>
      <c r="J384" s="98" t="str">
        <f>VLOOKUP(I384,Presupuesto!$B$11:$C$566,2,0)</f>
        <v>UTILES DE ESCRITORIO, OFICINA Y ENSE¥ANZA</v>
      </c>
      <c r="K384" s="98" t="str">
        <f t="shared" si="40"/>
        <v>Gestión Tecnologías de Información y Comunicación</v>
      </c>
      <c r="L384" s="98" t="s">
        <v>412</v>
      </c>
    </row>
    <row r="385" spans="3:12" x14ac:dyDescent="0.25">
      <c r="C385" s="99" t="s">
        <v>34</v>
      </c>
      <c r="D385" s="671"/>
      <c r="E385" s="200">
        <v>0</v>
      </c>
      <c r="F385" s="100">
        <v>80</v>
      </c>
      <c r="G385" s="97">
        <f t="shared" si="39"/>
        <v>0</v>
      </c>
      <c r="H385" s="161"/>
      <c r="I385" s="98" t="s">
        <v>942</v>
      </c>
      <c r="J385" s="98" t="str">
        <f>VLOOKUP(I385,Presupuesto!$B$11:$C$566,2,0)</f>
        <v>UTILES DE ESCRITORIO, OFICINA Y ENSE¥ANZA</v>
      </c>
      <c r="K385" s="98" t="str">
        <f t="shared" si="40"/>
        <v>Gestión Tecnologías de Información y Comunicación</v>
      </c>
      <c r="L385" s="98" t="s">
        <v>412</v>
      </c>
    </row>
    <row r="386" spans="3:12" x14ac:dyDescent="0.25">
      <c r="C386" s="109" t="s">
        <v>52</v>
      </c>
      <c r="D386" s="671"/>
      <c r="E386" s="213">
        <v>0</v>
      </c>
      <c r="F386" s="119">
        <v>25</v>
      </c>
      <c r="G386" s="97">
        <f t="shared" si="39"/>
        <v>0</v>
      </c>
      <c r="H386" s="161"/>
      <c r="I386" s="98" t="s">
        <v>942</v>
      </c>
      <c r="J386" s="98" t="str">
        <f>VLOOKUP(I386,Presupuesto!$B$11:$C$566,2,0)</f>
        <v>UTILES DE ESCRITORIO, OFICINA Y ENSE¥ANZA</v>
      </c>
      <c r="K386" s="98" t="str">
        <f t="shared" si="40"/>
        <v>Gestión Tecnologías de Información y Comunicación</v>
      </c>
      <c r="L386" s="98" t="s">
        <v>412</v>
      </c>
    </row>
    <row r="387" spans="3:12" ht="15.75" thickBot="1" x14ac:dyDescent="0.3">
      <c r="C387" s="217" t="s">
        <v>430</v>
      </c>
      <c r="D387" s="218">
        <v>0</v>
      </c>
      <c r="E387" s="327">
        <v>0</v>
      </c>
      <c r="F387" s="104">
        <f>HLOOKUP(C387,$AH$2:$BU$3,2,0)</f>
        <v>1150</v>
      </c>
      <c r="G387" s="105">
        <f>D387*E387*F387</f>
        <v>0</v>
      </c>
      <c r="H387" s="328"/>
      <c r="I387" s="329" t="s">
        <v>301</v>
      </c>
      <c r="J387" s="106" t="str">
        <f>VLOOKUP(I387,Presupuesto!$B$11:$C$566,2,0)</f>
        <v>VIATICOS (26200-00)</v>
      </c>
      <c r="K387" s="330" t="str">
        <f t="shared" si="40"/>
        <v>Gestión Tecnologías de Información y Comunicación</v>
      </c>
      <c r="L387" s="330" t="s">
        <v>412</v>
      </c>
    </row>
    <row r="389" spans="3:12" ht="15.75" thickBot="1" x14ac:dyDescent="0.3"/>
    <row r="390" spans="3:12" ht="15.75" thickBot="1" x14ac:dyDescent="0.3">
      <c r="C390" s="29" t="s">
        <v>43</v>
      </c>
      <c r="D390" s="30">
        <f>SUM(G397:G406)</f>
        <v>1400</v>
      </c>
      <c r="E390" s="93"/>
      <c r="F390" s="93"/>
      <c r="G390" s="93"/>
      <c r="H390" s="76"/>
      <c r="I390" s="76"/>
      <c r="J390" s="76"/>
      <c r="K390" s="112"/>
      <c r="L390" s="433"/>
    </row>
    <row r="391" spans="3:12" x14ac:dyDescent="0.25">
      <c r="C391" s="70"/>
      <c r="D391" s="31"/>
      <c r="E391" s="93"/>
      <c r="F391" s="93"/>
      <c r="G391" s="93"/>
      <c r="H391" s="76"/>
      <c r="I391" s="76"/>
      <c r="J391" s="76"/>
      <c r="K391" s="112"/>
      <c r="L391" s="433"/>
    </row>
    <row r="392" spans="3:12" x14ac:dyDescent="0.25">
      <c r="C392" s="70"/>
      <c r="D392" s="31"/>
      <c r="E392" s="93"/>
      <c r="F392" s="93"/>
      <c r="G392" s="93"/>
      <c r="H392" s="76"/>
      <c r="I392" s="76"/>
      <c r="J392" s="76"/>
      <c r="K392" s="112"/>
      <c r="L392" s="433"/>
    </row>
    <row r="393" spans="3:12" ht="15.75" x14ac:dyDescent="0.25">
      <c r="C393" s="202" t="s">
        <v>392</v>
      </c>
      <c r="D393" s="357" t="s">
        <v>2596</v>
      </c>
      <c r="E393" s="93"/>
      <c r="F393" s="93"/>
      <c r="G393" s="93"/>
      <c r="H393" s="76"/>
      <c r="I393" s="76"/>
      <c r="J393" s="76"/>
      <c r="K393" s="112"/>
      <c r="L393" s="433"/>
    </row>
    <row r="394" spans="3:12" ht="18.75" x14ac:dyDescent="0.25">
      <c r="C394" s="211" t="str">
        <f>IFERROR(VLOOKUP(D393,'1. Desarrollo e Innov. Curricu.'!$E:$F,2,FALSE),IFERROR(VLOOKUP(D393,'2. Investigación Científica'!$E:$F,2,FALSE),IFERROR(VLOOKUP(D393,'3. Vinculación Univ. Sociedad'!$E:$F,2,FALSE),IFERROR(VLOOKUP(D393,'4. Docencia y Profesorado Univ.'!$E:$F,2,FALSE),IFERROR(VLOOKUP(D393,'5. Estudiantes y Graduados'!$E:$F,2,FALSE),IFERROR(VLOOKUP(D393,'11. Gestion Administrativa'!$E:$F,2,FALSE),IFERROR(VLOOKUP(D393,'13. Gestión Académica'!$E:$F,2,FALSE),IFERROR(VLOOKUP(D393,'8. Asegura. de la Calid. y M'!$E:$F,2,FALSE),IFERROR(VLOOKUP(D393,'6. Gestión del Conocimiento'!$E:$F,2,FALSE),IFERROR(VLOOKUP(D393,'15. Gobernabilidad y Proceso...'!$E:$F,2,FALSE),IFERROR(VLOOKUP(D393,'12. Gestión del Talento Humano'!$E:$F,2,FALSE),IFERROR(VLOOKUP(D393,'14. Internacional... de la E.S.'!$E:$F,2,FALSE),IFERROR(VLOOKUP(D393,'10. Posgrado'!$E:$F,2,FALSE),IFERROR(VLOOKUP(D393,'17. Gestión TIC'!$E:$F,2,FALSE),IFERROR(VLOOKUP(D393,'16. Desa. del Sistema Educ.Sup.'!$E:$F,2,FALSE),IFERROR(VLOOKUP(D393,'9. Cultura de Inno. Insti...'!$E:$F,2,FALSE),VLOOKUP(D393,'7. Lo Esencial de la Reforma U.'!$E:$F,2,0)))))))))))))))))</f>
        <v xml:space="preserve">9. Desarrollar el
Taller de transversalidad curricular de los  DD HH en media jornada de trabajo. 
</v>
      </c>
      <c r="D394" s="31"/>
      <c r="E394" s="93"/>
      <c r="F394" s="93"/>
      <c r="G394" s="93"/>
      <c r="H394" s="76"/>
      <c r="I394" s="76"/>
      <c r="J394" s="76"/>
      <c r="K394" s="112"/>
      <c r="L394" s="433"/>
    </row>
    <row r="395" spans="3:12" ht="15.75" thickBot="1" x14ac:dyDescent="0.3">
      <c r="C395" s="70"/>
      <c r="D395" s="31"/>
      <c r="E395" s="93"/>
      <c r="F395" s="93"/>
      <c r="G395" s="93"/>
      <c r="H395" s="76"/>
      <c r="I395" s="76"/>
      <c r="J395" s="76"/>
      <c r="K395" s="112"/>
      <c r="L395" s="433"/>
    </row>
    <row r="396" spans="3:12" ht="30.75" thickBot="1" x14ac:dyDescent="0.3">
      <c r="C396" s="126" t="s">
        <v>44</v>
      </c>
      <c r="D396" s="129" t="s">
        <v>45</v>
      </c>
      <c r="E396" s="128" t="s">
        <v>55</v>
      </c>
      <c r="F396" s="128" t="s">
        <v>57</v>
      </c>
      <c r="G396" s="127" t="s">
        <v>27</v>
      </c>
      <c r="H396" s="133" t="s">
        <v>131</v>
      </c>
      <c r="I396" s="128" t="s">
        <v>46</v>
      </c>
      <c r="J396" s="128" t="s">
        <v>132</v>
      </c>
      <c r="K396" s="128" t="s">
        <v>410</v>
      </c>
      <c r="L396" s="128" t="s">
        <v>411</v>
      </c>
    </row>
    <row r="397" spans="3:12" x14ac:dyDescent="0.25">
      <c r="C397" s="322" t="s">
        <v>47</v>
      </c>
      <c r="D397" s="670">
        <v>20</v>
      </c>
      <c r="E397" s="323"/>
      <c r="F397" s="115">
        <v>30000</v>
      </c>
      <c r="G397" s="324">
        <f t="shared" ref="G397:G405" si="41">E397*F397</f>
        <v>0</v>
      </c>
      <c r="H397" s="325"/>
      <c r="I397" s="116" t="s">
        <v>699</v>
      </c>
      <c r="J397" s="116" t="str">
        <f>VLOOKUP(I397,Presupuesto!$B$11:$C$566,2,0)</f>
        <v>SERVICIOS DE CAPACITACION.</v>
      </c>
      <c r="K397" s="326" t="s">
        <v>1484</v>
      </c>
      <c r="L397" s="116" t="s">
        <v>394</v>
      </c>
    </row>
    <row r="398" spans="3:12" x14ac:dyDescent="0.25">
      <c r="C398" s="99" t="s">
        <v>48</v>
      </c>
      <c r="D398" s="671"/>
      <c r="E398" s="200">
        <v>0</v>
      </c>
      <c r="F398" s="100">
        <v>50</v>
      </c>
      <c r="G398" s="97">
        <f t="shared" si="41"/>
        <v>0</v>
      </c>
      <c r="H398" s="161"/>
      <c r="I398" s="98" t="s">
        <v>717</v>
      </c>
      <c r="J398" s="98" t="str">
        <f>VLOOKUP(I398,Presupuesto!$B$11:$C$566,2,0)</f>
        <v>SERVICIOS DE IMPRENTA PUBLIC.Y REPRODUCCION</v>
      </c>
      <c r="K398" s="98" t="str">
        <f>$K$188</f>
        <v>Gestión Tecnologías de Información y Comunicación</v>
      </c>
      <c r="L398" s="98" t="s">
        <v>412</v>
      </c>
    </row>
    <row r="399" spans="3:12" x14ac:dyDescent="0.25">
      <c r="C399" s="99" t="s">
        <v>49</v>
      </c>
      <c r="D399" s="671"/>
      <c r="E399" s="200">
        <f>D397</f>
        <v>20</v>
      </c>
      <c r="F399" s="100">
        <v>70</v>
      </c>
      <c r="G399" s="97">
        <f t="shared" si="41"/>
        <v>1400</v>
      </c>
      <c r="H399" s="161" t="s">
        <v>129</v>
      </c>
      <c r="I399" s="98" t="s">
        <v>792</v>
      </c>
      <c r="J399" s="98" t="str">
        <f>VLOOKUP(I399,Presupuesto!$B$11:$C$566,2,0)</f>
        <v>ALIMENTOS B EBIDAS PARA PERSONAS</v>
      </c>
      <c r="K399" s="98" t="s">
        <v>1361</v>
      </c>
      <c r="L399" s="98" t="s">
        <v>396</v>
      </c>
    </row>
    <row r="400" spans="3:12" x14ac:dyDescent="0.25">
      <c r="C400" s="99" t="s">
        <v>50</v>
      </c>
      <c r="D400" s="671"/>
      <c r="E400" s="151">
        <v>0</v>
      </c>
      <c r="F400" s="118">
        <v>10000</v>
      </c>
      <c r="G400" s="97">
        <f t="shared" si="41"/>
        <v>0</v>
      </c>
      <c r="H400" s="161"/>
      <c r="I400" s="318" t="s">
        <v>300</v>
      </c>
      <c r="J400" s="98" t="str">
        <f>VLOOKUP(I400,Presupuesto!$B$11:$C$566,2,0)</f>
        <v>PASAJES (26100-00)</v>
      </c>
      <c r="K400" s="98" t="str">
        <f t="shared" ref="K400:K406" si="42">$K$188</f>
        <v>Gestión Tecnologías de Información y Comunicación</v>
      </c>
      <c r="L400" s="98" t="s">
        <v>412</v>
      </c>
    </row>
    <row r="401" spans="3:12" x14ac:dyDescent="0.25">
      <c r="C401" s="99" t="s">
        <v>417</v>
      </c>
      <c r="D401" s="671"/>
      <c r="E401" s="151">
        <v>0</v>
      </c>
      <c r="F401" s="118">
        <v>250</v>
      </c>
      <c r="G401" s="97">
        <f t="shared" si="41"/>
        <v>0</v>
      </c>
      <c r="H401" s="161"/>
      <c r="I401" s="98" t="s">
        <v>821</v>
      </c>
      <c r="J401" s="98" t="str">
        <f>VLOOKUP(I401,Presupuesto!$B$11:$C$566,2,0)</f>
        <v>PRODUCTOS PAPEL Y CARTON</v>
      </c>
      <c r="K401" s="98" t="str">
        <f t="shared" si="42"/>
        <v>Gestión Tecnologías de Información y Comunicación</v>
      </c>
      <c r="L401" s="98" t="s">
        <v>412</v>
      </c>
    </row>
    <row r="402" spans="3:12" x14ac:dyDescent="0.25">
      <c r="C402" s="99" t="s">
        <v>51</v>
      </c>
      <c r="D402" s="671"/>
      <c r="E402" s="200">
        <v>0</v>
      </c>
      <c r="F402" s="100">
        <v>85</v>
      </c>
      <c r="G402" s="97">
        <f t="shared" si="41"/>
        <v>0</v>
      </c>
      <c r="H402" s="161"/>
      <c r="I402" s="98" t="s">
        <v>821</v>
      </c>
      <c r="J402" s="98" t="str">
        <f>VLOOKUP(I402,Presupuesto!$B$11:$C$566,2,0)</f>
        <v>PRODUCTOS PAPEL Y CARTON</v>
      </c>
      <c r="K402" s="98" t="str">
        <f t="shared" si="42"/>
        <v>Gestión Tecnologías de Información y Comunicación</v>
      </c>
      <c r="L402" s="98" t="s">
        <v>412</v>
      </c>
    </row>
    <row r="403" spans="3:12" x14ac:dyDescent="0.25">
      <c r="C403" s="99" t="s">
        <v>123</v>
      </c>
      <c r="D403" s="671"/>
      <c r="E403" s="200">
        <v>0</v>
      </c>
      <c r="F403" s="100">
        <v>36</v>
      </c>
      <c r="G403" s="97">
        <f t="shared" si="41"/>
        <v>0</v>
      </c>
      <c r="H403" s="161"/>
      <c r="I403" s="98" t="s">
        <v>942</v>
      </c>
      <c r="J403" s="98" t="str">
        <f>VLOOKUP(I403,Presupuesto!$B$11:$C$566,2,0)</f>
        <v>UTILES DE ESCRITORIO, OFICINA Y ENSE¥ANZA</v>
      </c>
      <c r="K403" s="98" t="str">
        <f t="shared" si="42"/>
        <v>Gestión Tecnologías de Información y Comunicación</v>
      </c>
      <c r="L403" s="98" t="s">
        <v>412</v>
      </c>
    </row>
    <row r="404" spans="3:12" x14ac:dyDescent="0.25">
      <c r="C404" s="99" t="s">
        <v>34</v>
      </c>
      <c r="D404" s="671"/>
      <c r="E404" s="200">
        <v>0</v>
      </c>
      <c r="F404" s="100">
        <v>80</v>
      </c>
      <c r="G404" s="97">
        <f t="shared" si="41"/>
        <v>0</v>
      </c>
      <c r="H404" s="161"/>
      <c r="I404" s="98" t="s">
        <v>942</v>
      </c>
      <c r="J404" s="98" t="str">
        <f>VLOOKUP(I404,Presupuesto!$B$11:$C$566,2,0)</f>
        <v>UTILES DE ESCRITORIO, OFICINA Y ENSE¥ANZA</v>
      </c>
      <c r="K404" s="98" t="str">
        <f t="shared" si="42"/>
        <v>Gestión Tecnologías de Información y Comunicación</v>
      </c>
      <c r="L404" s="98" t="s">
        <v>412</v>
      </c>
    </row>
    <row r="405" spans="3:12" x14ac:dyDescent="0.25">
      <c r="C405" s="109" t="s">
        <v>52</v>
      </c>
      <c r="D405" s="671"/>
      <c r="E405" s="213">
        <v>0</v>
      </c>
      <c r="F405" s="119">
        <v>25</v>
      </c>
      <c r="G405" s="97">
        <f t="shared" si="41"/>
        <v>0</v>
      </c>
      <c r="H405" s="161"/>
      <c r="I405" s="98" t="s">
        <v>942</v>
      </c>
      <c r="J405" s="98" t="str">
        <f>VLOOKUP(I405,Presupuesto!$B$11:$C$566,2,0)</f>
        <v>UTILES DE ESCRITORIO, OFICINA Y ENSE¥ANZA</v>
      </c>
      <c r="K405" s="98" t="str">
        <f t="shared" si="42"/>
        <v>Gestión Tecnologías de Información y Comunicación</v>
      </c>
      <c r="L405" s="98" t="s">
        <v>412</v>
      </c>
    </row>
    <row r="406" spans="3:12" ht="15.75" thickBot="1" x14ac:dyDescent="0.3">
      <c r="C406" s="217" t="s">
        <v>430</v>
      </c>
      <c r="D406" s="218">
        <v>0</v>
      </c>
      <c r="E406" s="327">
        <v>0</v>
      </c>
      <c r="F406" s="104">
        <f>HLOOKUP(C406,$AH$2:$BU$3,2,0)</f>
        <v>1150</v>
      </c>
      <c r="G406" s="105">
        <f>D406*E406*F406</f>
        <v>0</v>
      </c>
      <c r="H406" s="328"/>
      <c r="I406" s="329" t="s">
        <v>301</v>
      </c>
      <c r="J406" s="106" t="str">
        <f>VLOOKUP(I406,Presupuesto!$B$11:$C$566,2,0)</f>
        <v>VIATICOS (26200-00)</v>
      </c>
      <c r="K406" s="330" t="str">
        <f t="shared" si="42"/>
        <v>Gestión Tecnologías de Información y Comunicación</v>
      </c>
      <c r="L406" s="330" t="s">
        <v>412</v>
      </c>
    </row>
    <row r="407" spans="3:12" x14ac:dyDescent="0.25">
      <c r="C407" s="433"/>
      <c r="D407" s="433"/>
      <c r="E407" s="433"/>
      <c r="F407" s="433"/>
      <c r="G407" s="433"/>
      <c r="H407" s="420"/>
      <c r="I407" s="433"/>
      <c r="J407" s="433"/>
      <c r="K407" s="433"/>
      <c r="L407" s="433"/>
    </row>
    <row r="408" spans="3:12" ht="15.75" thickBot="1" x14ac:dyDescent="0.3">
      <c r="C408" s="433"/>
      <c r="D408" s="433"/>
      <c r="E408" s="433"/>
      <c r="F408" s="433"/>
      <c r="G408" s="433"/>
      <c r="H408" s="420"/>
      <c r="I408" s="433"/>
      <c r="J408" s="433"/>
      <c r="K408" s="433"/>
      <c r="L408" s="433"/>
    </row>
    <row r="409" spans="3:12" ht="15.75" thickBot="1" x14ac:dyDescent="0.3">
      <c r="C409" s="29" t="s">
        <v>43</v>
      </c>
      <c r="D409" s="30">
        <f>SUM(G416:G425)</f>
        <v>2450</v>
      </c>
      <c r="E409" s="93"/>
      <c r="F409" s="93"/>
      <c r="G409" s="93"/>
      <c r="H409" s="76"/>
      <c r="I409" s="76"/>
      <c r="J409" s="76"/>
      <c r="K409" s="112"/>
      <c r="L409" s="433"/>
    </row>
    <row r="410" spans="3:12" x14ac:dyDescent="0.25">
      <c r="C410" s="70"/>
      <c r="D410" s="31"/>
      <c r="E410" s="93"/>
      <c r="F410" s="93"/>
      <c r="G410" s="93"/>
      <c r="H410" s="76"/>
      <c r="I410" s="76"/>
      <c r="J410" s="76"/>
      <c r="K410" s="112"/>
      <c r="L410" s="433"/>
    </row>
    <row r="411" spans="3:12" x14ac:dyDescent="0.25">
      <c r="C411" s="70"/>
      <c r="D411" s="31"/>
      <c r="E411" s="93"/>
      <c r="F411" s="93"/>
      <c r="G411" s="93"/>
      <c r="H411" s="76"/>
      <c r="I411" s="76"/>
      <c r="J411" s="76"/>
      <c r="K411" s="112"/>
      <c r="L411" s="433"/>
    </row>
    <row r="412" spans="3:12" ht="15.75" x14ac:dyDescent="0.25">
      <c r="C412" s="202" t="s">
        <v>392</v>
      </c>
      <c r="D412" s="357" t="s">
        <v>2600</v>
      </c>
      <c r="E412" s="93"/>
      <c r="F412" s="93"/>
      <c r="G412" s="93"/>
      <c r="H412" s="76"/>
      <c r="I412" s="76"/>
      <c r="J412" s="76"/>
      <c r="K412" s="112"/>
      <c r="L412" s="433"/>
    </row>
    <row r="413" spans="3:12" ht="18.75" x14ac:dyDescent="0.25">
      <c r="C413" s="211" t="str">
        <f>IFERROR(VLOOKUP(D412,'1. Desarrollo e Innov. Curricu.'!$E:$F,2,FALSE),IFERROR(VLOOKUP(D412,'2. Investigación Científica'!$E:$F,2,FALSE),IFERROR(VLOOKUP(D412,'3. Vinculación Univ. Sociedad'!$E:$F,2,FALSE),IFERROR(VLOOKUP(D412,'4. Docencia y Profesorado Univ.'!$E:$F,2,FALSE),IFERROR(VLOOKUP(D412,'5. Estudiantes y Graduados'!$E:$F,2,FALSE),IFERROR(VLOOKUP(D412,'11. Gestion Administrativa'!$E:$F,2,FALSE),IFERROR(VLOOKUP(D412,'13. Gestión Académica'!$E:$F,2,FALSE),IFERROR(VLOOKUP(D412,'8. Asegura. de la Calid. y M'!$E:$F,2,FALSE),IFERROR(VLOOKUP(D412,'6. Gestión del Conocimiento'!$E:$F,2,FALSE),IFERROR(VLOOKUP(D412,'15. Gobernabilidad y Proceso...'!$E:$F,2,FALSE),IFERROR(VLOOKUP(D412,'12. Gestión del Talento Humano'!$E:$F,2,FALSE),IFERROR(VLOOKUP(D412,'14. Internacional... de la E.S.'!$E:$F,2,FALSE),IFERROR(VLOOKUP(D412,'10. Posgrado'!$E:$F,2,FALSE),IFERROR(VLOOKUP(D412,'17. Gestión TIC'!$E:$F,2,FALSE),IFERROR(VLOOKUP(D412,'16. Desa. del Sistema Educ.Sup.'!$E:$F,2,FALSE),IFERROR(VLOOKUP(D412,'9. Cultura de Inno. Insti...'!$E:$F,2,FALSE),VLOOKUP(D412,'7. Lo Esencial de la Reforma U.'!$E:$F,2,0)))))))))))))))))</f>
        <v xml:space="preserve">12. En un taller de media jornada, unificar las competencias (según perfil de egreso relativo a los DD HH) y ejes temáticos identificados según prioridades de contexto y naturaleza de las áreas disciplinares.
</v>
      </c>
      <c r="D413" s="31"/>
      <c r="E413" s="93"/>
      <c r="F413" s="93"/>
      <c r="G413" s="93"/>
      <c r="H413" s="76"/>
      <c r="I413" s="76"/>
      <c r="J413" s="76"/>
      <c r="K413" s="112"/>
      <c r="L413" s="433"/>
    </row>
    <row r="414" spans="3:12" ht="15.75" thickBot="1" x14ac:dyDescent="0.3">
      <c r="C414" s="70"/>
      <c r="D414" s="31"/>
      <c r="E414" s="93"/>
      <c r="F414" s="93"/>
      <c r="G414" s="93"/>
      <c r="H414" s="76"/>
      <c r="I414" s="76"/>
      <c r="J414" s="76"/>
      <c r="K414" s="112"/>
      <c r="L414" s="433"/>
    </row>
    <row r="415" spans="3:12" ht="30.75" thickBot="1" x14ac:dyDescent="0.3">
      <c r="C415" s="126" t="s">
        <v>44</v>
      </c>
      <c r="D415" s="129" t="s">
        <v>45</v>
      </c>
      <c r="E415" s="128" t="s">
        <v>55</v>
      </c>
      <c r="F415" s="128" t="s">
        <v>57</v>
      </c>
      <c r="G415" s="127" t="s">
        <v>27</v>
      </c>
      <c r="H415" s="133" t="s">
        <v>131</v>
      </c>
      <c r="I415" s="128" t="s">
        <v>46</v>
      </c>
      <c r="J415" s="128" t="s">
        <v>132</v>
      </c>
      <c r="K415" s="128" t="s">
        <v>410</v>
      </c>
      <c r="L415" s="128" t="s">
        <v>411</v>
      </c>
    </row>
    <row r="416" spans="3:12" x14ac:dyDescent="0.25">
      <c r="C416" s="322" t="s">
        <v>47</v>
      </c>
      <c r="D416" s="670">
        <v>35</v>
      </c>
      <c r="E416" s="323"/>
      <c r="F416" s="115">
        <v>30000</v>
      </c>
      <c r="G416" s="324">
        <f t="shared" ref="G416:G424" si="43">E416*F416</f>
        <v>0</v>
      </c>
      <c r="H416" s="325"/>
      <c r="I416" s="116" t="s">
        <v>699</v>
      </c>
      <c r="J416" s="116" t="str">
        <f>VLOOKUP(I416,Presupuesto!$B$11:$C$566,2,0)</f>
        <v>SERVICIOS DE CAPACITACION.</v>
      </c>
      <c r="K416" s="326" t="s">
        <v>1484</v>
      </c>
      <c r="L416" s="116" t="s">
        <v>394</v>
      </c>
    </row>
    <row r="417" spans="3:12" x14ac:dyDescent="0.25">
      <c r="C417" s="99" t="s">
        <v>48</v>
      </c>
      <c r="D417" s="671"/>
      <c r="E417" s="200">
        <v>0</v>
      </c>
      <c r="F417" s="100">
        <v>50</v>
      </c>
      <c r="G417" s="97">
        <f t="shared" si="43"/>
        <v>0</v>
      </c>
      <c r="H417" s="161"/>
      <c r="I417" s="98" t="s">
        <v>717</v>
      </c>
      <c r="J417" s="98" t="str">
        <f>VLOOKUP(I417,Presupuesto!$B$11:$C$566,2,0)</f>
        <v>SERVICIOS DE IMPRENTA PUBLIC.Y REPRODUCCION</v>
      </c>
      <c r="K417" s="98" t="str">
        <f>$K$207</f>
        <v>Gestión Tecnologías de Información y Comunicación</v>
      </c>
      <c r="L417" s="98" t="s">
        <v>412</v>
      </c>
    </row>
    <row r="418" spans="3:12" x14ac:dyDescent="0.25">
      <c r="C418" s="99" t="s">
        <v>49</v>
      </c>
      <c r="D418" s="671"/>
      <c r="E418" s="200">
        <f>D416</f>
        <v>35</v>
      </c>
      <c r="F418" s="100">
        <v>70</v>
      </c>
      <c r="G418" s="97">
        <f t="shared" si="43"/>
        <v>2450</v>
      </c>
      <c r="H418" s="161" t="s">
        <v>129</v>
      </c>
      <c r="I418" s="98" t="s">
        <v>792</v>
      </c>
      <c r="J418" s="98" t="str">
        <f>VLOOKUP(I418,Presupuesto!$B$11:$C$566,2,0)</f>
        <v>ALIMENTOS B EBIDAS PARA PERSONAS</v>
      </c>
      <c r="K418" s="98" t="s">
        <v>1361</v>
      </c>
      <c r="L418" s="98" t="s">
        <v>401</v>
      </c>
    </row>
    <row r="419" spans="3:12" x14ac:dyDescent="0.25">
      <c r="C419" s="99" t="s">
        <v>50</v>
      </c>
      <c r="D419" s="671"/>
      <c r="E419" s="151">
        <v>0</v>
      </c>
      <c r="F419" s="118">
        <v>10000</v>
      </c>
      <c r="G419" s="97">
        <f t="shared" si="43"/>
        <v>0</v>
      </c>
      <c r="H419" s="161"/>
      <c r="I419" s="318" t="s">
        <v>300</v>
      </c>
      <c r="J419" s="98" t="str">
        <f>VLOOKUP(I419,Presupuesto!$B$11:$C$566,2,0)</f>
        <v>PASAJES (26100-00)</v>
      </c>
      <c r="K419" s="98" t="str">
        <f t="shared" ref="K419:K425" si="44">$K$207</f>
        <v>Gestión Tecnologías de Información y Comunicación</v>
      </c>
      <c r="L419" s="98" t="s">
        <v>412</v>
      </c>
    </row>
    <row r="420" spans="3:12" x14ac:dyDescent="0.25">
      <c r="C420" s="99" t="s">
        <v>417</v>
      </c>
      <c r="D420" s="671"/>
      <c r="E420" s="151">
        <v>0</v>
      </c>
      <c r="F420" s="118">
        <v>250</v>
      </c>
      <c r="G420" s="97">
        <f t="shared" si="43"/>
        <v>0</v>
      </c>
      <c r="H420" s="161"/>
      <c r="I420" s="98" t="s">
        <v>821</v>
      </c>
      <c r="J420" s="98" t="str">
        <f>VLOOKUP(I420,Presupuesto!$B$11:$C$566,2,0)</f>
        <v>PRODUCTOS PAPEL Y CARTON</v>
      </c>
      <c r="K420" s="98" t="str">
        <f t="shared" si="44"/>
        <v>Gestión Tecnologías de Información y Comunicación</v>
      </c>
      <c r="L420" s="98" t="s">
        <v>412</v>
      </c>
    </row>
    <row r="421" spans="3:12" x14ac:dyDescent="0.25">
      <c r="C421" s="99" t="s">
        <v>51</v>
      </c>
      <c r="D421" s="671"/>
      <c r="E421" s="200">
        <v>0</v>
      </c>
      <c r="F421" s="100">
        <v>85</v>
      </c>
      <c r="G421" s="97">
        <f t="shared" si="43"/>
        <v>0</v>
      </c>
      <c r="H421" s="161"/>
      <c r="I421" s="98" t="s">
        <v>821</v>
      </c>
      <c r="J421" s="98" t="str">
        <f>VLOOKUP(I421,Presupuesto!$B$11:$C$566,2,0)</f>
        <v>PRODUCTOS PAPEL Y CARTON</v>
      </c>
      <c r="K421" s="98" t="str">
        <f t="shared" si="44"/>
        <v>Gestión Tecnologías de Información y Comunicación</v>
      </c>
      <c r="L421" s="98" t="s">
        <v>412</v>
      </c>
    </row>
    <row r="422" spans="3:12" x14ac:dyDescent="0.25">
      <c r="C422" s="99" t="s">
        <v>123</v>
      </c>
      <c r="D422" s="671"/>
      <c r="E422" s="200">
        <v>0</v>
      </c>
      <c r="F422" s="100">
        <v>36</v>
      </c>
      <c r="G422" s="97">
        <f t="shared" si="43"/>
        <v>0</v>
      </c>
      <c r="H422" s="161"/>
      <c r="I422" s="98" t="s">
        <v>942</v>
      </c>
      <c r="J422" s="98" t="str">
        <f>VLOOKUP(I422,Presupuesto!$B$11:$C$566,2,0)</f>
        <v>UTILES DE ESCRITORIO, OFICINA Y ENSE¥ANZA</v>
      </c>
      <c r="K422" s="98" t="str">
        <f t="shared" si="44"/>
        <v>Gestión Tecnologías de Información y Comunicación</v>
      </c>
      <c r="L422" s="98" t="s">
        <v>412</v>
      </c>
    </row>
    <row r="423" spans="3:12" x14ac:dyDescent="0.25">
      <c r="C423" s="99" t="s">
        <v>34</v>
      </c>
      <c r="D423" s="671"/>
      <c r="E423" s="200">
        <v>0</v>
      </c>
      <c r="F423" s="100">
        <v>80</v>
      </c>
      <c r="G423" s="97">
        <f t="shared" si="43"/>
        <v>0</v>
      </c>
      <c r="H423" s="161"/>
      <c r="I423" s="98" t="s">
        <v>942</v>
      </c>
      <c r="J423" s="98" t="str">
        <f>VLOOKUP(I423,Presupuesto!$B$11:$C$566,2,0)</f>
        <v>UTILES DE ESCRITORIO, OFICINA Y ENSE¥ANZA</v>
      </c>
      <c r="K423" s="98" t="str">
        <f t="shared" si="44"/>
        <v>Gestión Tecnologías de Información y Comunicación</v>
      </c>
      <c r="L423" s="98" t="s">
        <v>412</v>
      </c>
    </row>
    <row r="424" spans="3:12" x14ac:dyDescent="0.25">
      <c r="C424" s="109" t="s">
        <v>52</v>
      </c>
      <c r="D424" s="671"/>
      <c r="E424" s="213">
        <v>0</v>
      </c>
      <c r="F424" s="119">
        <v>25</v>
      </c>
      <c r="G424" s="97">
        <f t="shared" si="43"/>
        <v>0</v>
      </c>
      <c r="H424" s="161"/>
      <c r="I424" s="98" t="s">
        <v>942</v>
      </c>
      <c r="J424" s="98" t="str">
        <f>VLOOKUP(I424,Presupuesto!$B$11:$C$566,2,0)</f>
        <v>UTILES DE ESCRITORIO, OFICINA Y ENSE¥ANZA</v>
      </c>
      <c r="K424" s="98" t="str">
        <f t="shared" si="44"/>
        <v>Gestión Tecnologías de Información y Comunicación</v>
      </c>
      <c r="L424" s="98" t="s">
        <v>412</v>
      </c>
    </row>
    <row r="425" spans="3:12" ht="15.75" thickBot="1" x14ac:dyDescent="0.3">
      <c r="C425" s="217" t="s">
        <v>430</v>
      </c>
      <c r="D425" s="218">
        <v>0</v>
      </c>
      <c r="E425" s="327">
        <v>0</v>
      </c>
      <c r="F425" s="104">
        <f>HLOOKUP(C425,$AH$2:$BU$3,2,0)</f>
        <v>1150</v>
      </c>
      <c r="G425" s="105">
        <f>D425*E425*F425</f>
        <v>0</v>
      </c>
      <c r="H425" s="328"/>
      <c r="I425" s="329" t="s">
        <v>301</v>
      </c>
      <c r="J425" s="106" t="str">
        <f>VLOOKUP(I425,Presupuesto!$B$11:$C$566,2,0)</f>
        <v>VIATICOS (26200-00)</v>
      </c>
      <c r="K425" s="330" t="str">
        <f t="shared" si="44"/>
        <v>Gestión Tecnologías de Información y Comunicación</v>
      </c>
      <c r="L425" s="330" t="s">
        <v>412</v>
      </c>
    </row>
    <row r="426" spans="3:12" x14ac:dyDescent="0.25">
      <c r="C426" s="93"/>
      <c r="D426" s="433"/>
      <c r="E426" s="112"/>
      <c r="F426" s="112"/>
      <c r="G426" s="112"/>
      <c r="H426" s="174"/>
      <c r="I426" s="112"/>
      <c r="J426" s="112"/>
      <c r="K426" s="112"/>
      <c r="L426" s="433"/>
    </row>
    <row r="427" spans="3:12" ht="15.75" thickBot="1" x14ac:dyDescent="0.3">
      <c r="C427" s="433"/>
      <c r="D427" s="433"/>
      <c r="E427" s="433"/>
      <c r="F427" s="433"/>
      <c r="G427" s="433"/>
      <c r="H427" s="420"/>
      <c r="I427" s="433"/>
      <c r="J427" s="433"/>
      <c r="K427" s="433"/>
      <c r="L427" s="433"/>
    </row>
    <row r="428" spans="3:12" ht="15.75" thickBot="1" x14ac:dyDescent="0.3">
      <c r="C428" s="29" t="s">
        <v>43</v>
      </c>
      <c r="D428" s="30">
        <f>SUM(G435:G444)</f>
        <v>2450</v>
      </c>
      <c r="E428" s="93"/>
      <c r="F428" s="93"/>
      <c r="G428" s="93"/>
      <c r="H428" s="76"/>
      <c r="I428" s="76"/>
      <c r="J428" s="76"/>
      <c r="K428" s="112"/>
      <c r="L428" s="433"/>
    </row>
    <row r="429" spans="3:12" x14ac:dyDescent="0.25">
      <c r="C429" s="70"/>
      <c r="D429" s="31"/>
      <c r="E429" s="93"/>
      <c r="F429" s="93"/>
      <c r="G429" s="93"/>
      <c r="H429" s="76"/>
      <c r="I429" s="76"/>
      <c r="J429" s="76"/>
      <c r="K429" s="112"/>
      <c r="L429" s="433"/>
    </row>
    <row r="430" spans="3:12" x14ac:dyDescent="0.25">
      <c r="C430" s="70"/>
      <c r="D430" s="31"/>
      <c r="E430" s="93"/>
      <c r="F430" s="93"/>
      <c r="G430" s="93"/>
      <c r="H430" s="76"/>
      <c r="I430" s="76"/>
      <c r="J430" s="76"/>
      <c r="K430" s="112"/>
      <c r="L430" s="433"/>
    </row>
    <row r="431" spans="3:12" ht="15.75" x14ac:dyDescent="0.25">
      <c r="C431" s="202" t="s">
        <v>392</v>
      </c>
      <c r="D431" s="357" t="s">
        <v>2601</v>
      </c>
      <c r="E431" s="93"/>
      <c r="F431" s="93"/>
      <c r="G431" s="93"/>
      <c r="H431" s="76"/>
      <c r="I431" s="76"/>
      <c r="J431" s="76"/>
      <c r="K431" s="112"/>
      <c r="L431" s="433"/>
    </row>
    <row r="432" spans="3:12" ht="18.75" x14ac:dyDescent="0.25">
      <c r="C432" s="211" t="str">
        <f>IFERROR(VLOOKUP(D431,'1. Desarrollo e Innov. Curricu.'!$E:$F,2,FALSE),IFERROR(VLOOKUP(D431,'2. Investigación Científica'!$E:$F,2,FALSE),IFERROR(VLOOKUP(D431,'3. Vinculación Univ. Sociedad'!$E:$F,2,FALSE),IFERROR(VLOOKUP(D431,'4. Docencia y Profesorado Univ.'!$E:$F,2,FALSE),IFERROR(VLOOKUP(D431,'5. Estudiantes y Graduados'!$E:$F,2,FALSE),IFERROR(VLOOKUP(D431,'11. Gestion Administrativa'!$E:$F,2,FALSE),IFERROR(VLOOKUP(D431,'13. Gestión Académica'!$E:$F,2,FALSE),IFERROR(VLOOKUP(D431,'8. Asegura. de la Calid. y M'!$E:$F,2,FALSE),IFERROR(VLOOKUP(D431,'6. Gestión del Conocimiento'!$E:$F,2,FALSE),IFERROR(VLOOKUP(D431,'15. Gobernabilidad y Proceso...'!$E:$F,2,FALSE),IFERROR(VLOOKUP(D431,'12. Gestión del Talento Humano'!$E:$F,2,FALSE),IFERROR(VLOOKUP(D431,'14. Internacional... de la E.S.'!$E:$F,2,FALSE),IFERROR(VLOOKUP(D431,'10. Posgrado'!$E:$F,2,FALSE),IFERROR(VLOOKUP(D431,'17. Gestión TIC'!$E:$F,2,FALSE),IFERROR(VLOOKUP(D431,'16. Desa. del Sistema Educ.Sup.'!$E:$F,2,FALSE),IFERROR(VLOOKUP(D431,'9. Cultura de Inno. Insti...'!$E:$F,2,FALSE),VLOOKUP(D431,'7. Lo Esencial de la Reforma U.'!$E:$F,2,0)))))))))))))))))</f>
        <v>13. En un taller de media jornada, identificar la metodología apropiada para abordar esos ejes y competencias en DD HH.</v>
      </c>
      <c r="D432" s="31"/>
      <c r="E432" s="93"/>
      <c r="F432" s="93"/>
      <c r="G432" s="93"/>
      <c r="H432" s="76"/>
      <c r="I432" s="76"/>
      <c r="J432" s="76"/>
      <c r="K432" s="112"/>
      <c r="L432" s="433"/>
    </row>
    <row r="433" spans="3:12" ht="15.75" thickBot="1" x14ac:dyDescent="0.3">
      <c r="C433" s="70"/>
      <c r="D433" s="31"/>
      <c r="E433" s="93"/>
      <c r="F433" s="93"/>
      <c r="G433" s="93"/>
      <c r="H433" s="76"/>
      <c r="I433" s="76"/>
      <c r="J433" s="76"/>
      <c r="K433" s="112"/>
      <c r="L433" s="433"/>
    </row>
    <row r="434" spans="3:12" ht="30.75" thickBot="1" x14ac:dyDescent="0.3">
      <c r="C434" s="126" t="s">
        <v>44</v>
      </c>
      <c r="D434" s="129" t="s">
        <v>45</v>
      </c>
      <c r="E434" s="128" t="s">
        <v>55</v>
      </c>
      <c r="F434" s="128" t="s">
        <v>57</v>
      </c>
      <c r="G434" s="127" t="s">
        <v>27</v>
      </c>
      <c r="H434" s="133" t="s">
        <v>131</v>
      </c>
      <c r="I434" s="128" t="s">
        <v>46</v>
      </c>
      <c r="J434" s="128" t="s">
        <v>132</v>
      </c>
      <c r="K434" s="128" t="s">
        <v>410</v>
      </c>
      <c r="L434" s="128" t="s">
        <v>411</v>
      </c>
    </row>
    <row r="435" spans="3:12" x14ac:dyDescent="0.25">
      <c r="C435" s="322" t="s">
        <v>47</v>
      </c>
      <c r="D435" s="670">
        <v>35</v>
      </c>
      <c r="E435" s="323"/>
      <c r="F435" s="115">
        <v>30000</v>
      </c>
      <c r="G435" s="324">
        <f t="shared" ref="G435:G443" si="45">E435*F435</f>
        <v>0</v>
      </c>
      <c r="H435" s="325"/>
      <c r="I435" s="116" t="s">
        <v>699</v>
      </c>
      <c r="J435" s="116" t="str">
        <f>VLOOKUP(I435,Presupuesto!$B$11:$C$566,2,0)</f>
        <v>SERVICIOS DE CAPACITACION.</v>
      </c>
      <c r="K435" s="326" t="s">
        <v>1484</v>
      </c>
      <c r="L435" s="116" t="s">
        <v>394</v>
      </c>
    </row>
    <row r="436" spans="3:12" x14ac:dyDescent="0.25">
      <c r="C436" s="99" t="s">
        <v>48</v>
      </c>
      <c r="D436" s="671"/>
      <c r="E436" s="200">
        <v>0</v>
      </c>
      <c r="F436" s="100">
        <v>50</v>
      </c>
      <c r="G436" s="97">
        <f t="shared" si="45"/>
        <v>0</v>
      </c>
      <c r="H436" s="161"/>
      <c r="I436" s="98" t="s">
        <v>717</v>
      </c>
      <c r="J436" s="98" t="str">
        <f>VLOOKUP(I436,Presupuesto!$B$11:$C$566,2,0)</f>
        <v>SERVICIOS DE IMPRENTA PUBLIC.Y REPRODUCCION</v>
      </c>
      <c r="K436" s="98" t="str">
        <f>$K$226</f>
        <v>Gestión Tecnologías de Información y Comunicación</v>
      </c>
      <c r="L436" s="98" t="s">
        <v>412</v>
      </c>
    </row>
    <row r="437" spans="3:12" x14ac:dyDescent="0.25">
      <c r="C437" s="99" t="s">
        <v>49</v>
      </c>
      <c r="D437" s="671"/>
      <c r="E437" s="200">
        <f>D435</f>
        <v>35</v>
      </c>
      <c r="F437" s="100">
        <v>70</v>
      </c>
      <c r="G437" s="97">
        <f t="shared" si="45"/>
        <v>2450</v>
      </c>
      <c r="H437" s="161" t="s">
        <v>129</v>
      </c>
      <c r="I437" s="98" t="s">
        <v>792</v>
      </c>
      <c r="J437" s="98" t="str">
        <f>VLOOKUP(I437,Presupuesto!$B$11:$C$566,2,0)</f>
        <v>ALIMENTOS B EBIDAS PARA PERSONAS</v>
      </c>
      <c r="K437" s="98" t="s">
        <v>1361</v>
      </c>
      <c r="L437" s="98" t="s">
        <v>401</v>
      </c>
    </row>
    <row r="438" spans="3:12" x14ac:dyDescent="0.25">
      <c r="C438" s="99" t="s">
        <v>50</v>
      </c>
      <c r="D438" s="671"/>
      <c r="E438" s="151">
        <v>0</v>
      </c>
      <c r="F438" s="118">
        <v>10000</v>
      </c>
      <c r="G438" s="97">
        <f t="shared" si="45"/>
        <v>0</v>
      </c>
      <c r="H438" s="161"/>
      <c r="I438" s="318" t="s">
        <v>300</v>
      </c>
      <c r="J438" s="98" t="str">
        <f>VLOOKUP(I438,Presupuesto!$B$11:$C$566,2,0)</f>
        <v>PASAJES (26100-00)</v>
      </c>
      <c r="K438" s="98" t="str">
        <f t="shared" ref="K438:K444" si="46">$K$226</f>
        <v>Gestión Tecnologías de Información y Comunicación</v>
      </c>
      <c r="L438" s="98" t="s">
        <v>412</v>
      </c>
    </row>
    <row r="439" spans="3:12" x14ac:dyDescent="0.25">
      <c r="C439" s="99" t="s">
        <v>417</v>
      </c>
      <c r="D439" s="671"/>
      <c r="E439" s="151">
        <v>0</v>
      </c>
      <c r="F439" s="118">
        <v>250</v>
      </c>
      <c r="G439" s="97">
        <f t="shared" si="45"/>
        <v>0</v>
      </c>
      <c r="H439" s="161"/>
      <c r="I439" s="98" t="s">
        <v>821</v>
      </c>
      <c r="J439" s="98" t="str">
        <f>VLOOKUP(I439,Presupuesto!$B$11:$C$566,2,0)</f>
        <v>PRODUCTOS PAPEL Y CARTON</v>
      </c>
      <c r="K439" s="98" t="str">
        <f t="shared" si="46"/>
        <v>Gestión Tecnologías de Información y Comunicación</v>
      </c>
      <c r="L439" s="98" t="s">
        <v>412</v>
      </c>
    </row>
    <row r="440" spans="3:12" x14ac:dyDescent="0.25">
      <c r="C440" s="99" t="s">
        <v>51</v>
      </c>
      <c r="D440" s="671"/>
      <c r="E440" s="200">
        <v>0</v>
      </c>
      <c r="F440" s="100">
        <v>85</v>
      </c>
      <c r="G440" s="97">
        <f t="shared" si="45"/>
        <v>0</v>
      </c>
      <c r="H440" s="161"/>
      <c r="I440" s="98" t="s">
        <v>821</v>
      </c>
      <c r="J440" s="98" t="str">
        <f>VLOOKUP(I440,Presupuesto!$B$11:$C$566,2,0)</f>
        <v>PRODUCTOS PAPEL Y CARTON</v>
      </c>
      <c r="K440" s="98" t="str">
        <f t="shared" si="46"/>
        <v>Gestión Tecnologías de Información y Comunicación</v>
      </c>
      <c r="L440" s="98" t="s">
        <v>412</v>
      </c>
    </row>
    <row r="441" spans="3:12" x14ac:dyDescent="0.25">
      <c r="C441" s="99" t="s">
        <v>123</v>
      </c>
      <c r="D441" s="671"/>
      <c r="E441" s="200">
        <v>0</v>
      </c>
      <c r="F441" s="100">
        <v>36</v>
      </c>
      <c r="G441" s="97">
        <f t="shared" si="45"/>
        <v>0</v>
      </c>
      <c r="H441" s="161"/>
      <c r="I441" s="98" t="s">
        <v>942</v>
      </c>
      <c r="J441" s="98" t="str">
        <f>VLOOKUP(I441,Presupuesto!$B$11:$C$566,2,0)</f>
        <v>UTILES DE ESCRITORIO, OFICINA Y ENSE¥ANZA</v>
      </c>
      <c r="K441" s="98" t="str">
        <f t="shared" si="46"/>
        <v>Gestión Tecnologías de Información y Comunicación</v>
      </c>
      <c r="L441" s="98" t="s">
        <v>412</v>
      </c>
    </row>
    <row r="442" spans="3:12" x14ac:dyDescent="0.25">
      <c r="C442" s="99" t="s">
        <v>34</v>
      </c>
      <c r="D442" s="671"/>
      <c r="E442" s="200">
        <v>0</v>
      </c>
      <c r="F442" s="100">
        <v>80</v>
      </c>
      <c r="G442" s="97">
        <f t="shared" si="45"/>
        <v>0</v>
      </c>
      <c r="H442" s="161"/>
      <c r="I442" s="98" t="s">
        <v>942</v>
      </c>
      <c r="J442" s="98" t="str">
        <f>VLOOKUP(I442,Presupuesto!$B$11:$C$566,2,0)</f>
        <v>UTILES DE ESCRITORIO, OFICINA Y ENSE¥ANZA</v>
      </c>
      <c r="K442" s="98" t="str">
        <f t="shared" si="46"/>
        <v>Gestión Tecnologías de Información y Comunicación</v>
      </c>
      <c r="L442" s="98" t="s">
        <v>412</v>
      </c>
    </row>
    <row r="443" spans="3:12" x14ac:dyDescent="0.25">
      <c r="C443" s="109" t="s">
        <v>52</v>
      </c>
      <c r="D443" s="671"/>
      <c r="E443" s="213">
        <v>0</v>
      </c>
      <c r="F443" s="119">
        <v>25</v>
      </c>
      <c r="G443" s="97">
        <f t="shared" si="45"/>
        <v>0</v>
      </c>
      <c r="H443" s="161"/>
      <c r="I443" s="98" t="s">
        <v>942</v>
      </c>
      <c r="J443" s="98" t="str">
        <f>VLOOKUP(I443,Presupuesto!$B$11:$C$566,2,0)</f>
        <v>UTILES DE ESCRITORIO, OFICINA Y ENSE¥ANZA</v>
      </c>
      <c r="K443" s="98" t="str">
        <f t="shared" si="46"/>
        <v>Gestión Tecnologías de Información y Comunicación</v>
      </c>
      <c r="L443" s="98" t="s">
        <v>412</v>
      </c>
    </row>
    <row r="444" spans="3:12" ht="15.75" thickBot="1" x14ac:dyDescent="0.3">
      <c r="C444" s="217" t="s">
        <v>430</v>
      </c>
      <c r="D444" s="218">
        <v>0</v>
      </c>
      <c r="E444" s="327">
        <v>0</v>
      </c>
      <c r="F444" s="104">
        <f>HLOOKUP(C444,$AH$2:$BU$3,2,0)</f>
        <v>1150</v>
      </c>
      <c r="G444" s="105">
        <f>D444*E444*F444</f>
        <v>0</v>
      </c>
      <c r="H444" s="328"/>
      <c r="I444" s="329" t="s">
        <v>301</v>
      </c>
      <c r="J444" s="106" t="str">
        <f>VLOOKUP(I444,Presupuesto!$B$11:$C$566,2,0)</f>
        <v>VIATICOS (26200-00)</v>
      </c>
      <c r="K444" s="330" t="str">
        <f t="shared" si="46"/>
        <v>Gestión Tecnologías de Información y Comunicación</v>
      </c>
      <c r="L444" s="330" t="s">
        <v>412</v>
      </c>
    </row>
    <row r="446" spans="3:12" ht="15.75" thickBot="1" x14ac:dyDescent="0.3"/>
    <row r="447" spans="3:12" ht="15.75" thickBot="1" x14ac:dyDescent="0.3">
      <c r="C447" s="29" t="s">
        <v>43</v>
      </c>
      <c r="D447" s="30">
        <f>SUM(G454:G463)</f>
        <v>2450</v>
      </c>
      <c r="E447" s="93"/>
      <c r="F447" s="93"/>
      <c r="G447" s="93"/>
      <c r="H447" s="76"/>
      <c r="I447" s="76"/>
      <c r="J447" s="76"/>
      <c r="K447" s="112"/>
      <c r="L447" s="433"/>
    </row>
    <row r="448" spans="3:12" x14ac:dyDescent="0.25">
      <c r="C448" s="70"/>
      <c r="D448" s="31"/>
      <c r="E448" s="93"/>
      <c r="F448" s="93"/>
      <c r="G448" s="93"/>
      <c r="H448" s="76"/>
      <c r="I448" s="76"/>
      <c r="J448" s="76"/>
      <c r="K448" s="112"/>
      <c r="L448" s="433"/>
    </row>
    <row r="449" spans="3:12" x14ac:dyDescent="0.25">
      <c r="C449" s="70"/>
      <c r="D449" s="31"/>
      <c r="E449" s="93"/>
      <c r="F449" s="93"/>
      <c r="G449" s="93"/>
      <c r="H449" s="76"/>
      <c r="I449" s="76"/>
      <c r="J449" s="76"/>
      <c r="K449" s="112"/>
      <c r="L449" s="433"/>
    </row>
    <row r="450" spans="3:12" ht="15.75" x14ac:dyDescent="0.25">
      <c r="C450" s="202" t="s">
        <v>392</v>
      </c>
      <c r="D450" s="357" t="s">
        <v>2603</v>
      </c>
      <c r="E450" s="93"/>
      <c r="F450" s="93"/>
      <c r="G450" s="93"/>
      <c r="H450" s="76"/>
      <c r="I450" s="76"/>
      <c r="J450" s="76"/>
      <c r="K450" s="112"/>
      <c r="L450" s="433"/>
    </row>
    <row r="451" spans="3:12" ht="18.75" x14ac:dyDescent="0.25">
      <c r="C451" s="211" t="str">
        <f>IFERROR(VLOOKUP(D450,'1. Desarrollo e Innov. Curricu.'!$E:$F,2,FALSE),IFERROR(VLOOKUP(D450,'2. Investigación Científica'!$E:$F,2,FALSE),IFERROR(VLOOKUP(D450,'3. Vinculación Univ. Sociedad'!$E:$F,2,FALSE),IFERROR(VLOOKUP(D450,'4. Docencia y Profesorado Univ.'!$E:$F,2,FALSE),IFERROR(VLOOKUP(D450,'5. Estudiantes y Graduados'!$E:$F,2,FALSE),IFERROR(VLOOKUP(D450,'11. Gestion Administrativa'!$E:$F,2,FALSE),IFERROR(VLOOKUP(D450,'13. Gestión Académica'!$E:$F,2,FALSE),IFERROR(VLOOKUP(D450,'8. Asegura. de la Calid. y M'!$E:$F,2,FALSE),IFERROR(VLOOKUP(D450,'6. Gestión del Conocimiento'!$E:$F,2,FALSE),IFERROR(VLOOKUP(D450,'15. Gobernabilidad y Proceso...'!$E:$F,2,FALSE),IFERROR(VLOOKUP(D450,'12. Gestión del Talento Humano'!$E:$F,2,FALSE),IFERROR(VLOOKUP(D450,'14. Internacional... de la E.S.'!$E:$F,2,FALSE),IFERROR(VLOOKUP(D450,'10. Posgrado'!$E:$F,2,FALSE),IFERROR(VLOOKUP(D450,'17. Gestión TIC'!$E:$F,2,FALSE),IFERROR(VLOOKUP(D450,'16. Desa. del Sistema Educ.Sup.'!$E:$F,2,FALSE),IFERROR(VLOOKUP(D450,'9. Cultura de Inno. Insti...'!$E:$F,2,FALSE),VLOOKUP(D450,'7. Lo Esencial de la Reforma U.'!$E:$F,2,0)))))))))))))))))</f>
        <v>15. En media jornada de trabajo,  identificar y graficar los espacios pedagógicos en la malla curricular de todas las carreras ofertadas en la F HH AA que involucre el eje DD HH.</v>
      </c>
      <c r="D451" s="31"/>
      <c r="E451" s="93"/>
      <c r="F451" s="93"/>
      <c r="G451" s="93"/>
      <c r="H451" s="76"/>
      <c r="I451" s="76"/>
      <c r="J451" s="76"/>
      <c r="K451" s="112"/>
      <c r="L451" s="433"/>
    </row>
    <row r="452" spans="3:12" ht="15.75" thickBot="1" x14ac:dyDescent="0.3">
      <c r="C452" s="70"/>
      <c r="D452" s="31"/>
      <c r="E452" s="93"/>
      <c r="F452" s="93"/>
      <c r="G452" s="93"/>
      <c r="H452" s="76"/>
      <c r="I452" s="76"/>
      <c r="J452" s="76"/>
      <c r="K452" s="112"/>
      <c r="L452" s="433"/>
    </row>
    <row r="453" spans="3:12" ht="30.75" thickBot="1" x14ac:dyDescent="0.3">
      <c r="C453" s="126" t="s">
        <v>44</v>
      </c>
      <c r="D453" s="129" t="s">
        <v>45</v>
      </c>
      <c r="E453" s="128" t="s">
        <v>55</v>
      </c>
      <c r="F453" s="128" t="s">
        <v>57</v>
      </c>
      <c r="G453" s="127" t="s">
        <v>27</v>
      </c>
      <c r="H453" s="133" t="s">
        <v>131</v>
      </c>
      <c r="I453" s="128" t="s">
        <v>46</v>
      </c>
      <c r="J453" s="128" t="s">
        <v>132</v>
      </c>
      <c r="K453" s="128" t="s">
        <v>410</v>
      </c>
      <c r="L453" s="128" t="s">
        <v>411</v>
      </c>
    </row>
    <row r="454" spans="3:12" x14ac:dyDescent="0.25">
      <c r="C454" s="322" t="s">
        <v>47</v>
      </c>
      <c r="D454" s="670">
        <v>35</v>
      </c>
      <c r="E454" s="323"/>
      <c r="F454" s="115">
        <v>30000</v>
      </c>
      <c r="G454" s="324">
        <f t="shared" ref="G454:G462" si="47">E454*F454</f>
        <v>0</v>
      </c>
      <c r="H454" s="325"/>
      <c r="I454" s="116" t="s">
        <v>699</v>
      </c>
      <c r="J454" s="116" t="str">
        <f>VLOOKUP(I454,Presupuesto!$B$11:$C$566,2,0)</f>
        <v>SERVICIOS DE CAPACITACION.</v>
      </c>
      <c r="K454" s="326" t="s">
        <v>1484</v>
      </c>
      <c r="L454" s="116" t="s">
        <v>394</v>
      </c>
    </row>
    <row r="455" spans="3:12" x14ac:dyDescent="0.25">
      <c r="C455" s="99" t="s">
        <v>48</v>
      </c>
      <c r="D455" s="671"/>
      <c r="E455" s="200">
        <v>0</v>
      </c>
      <c r="F455" s="100">
        <v>50</v>
      </c>
      <c r="G455" s="97">
        <f t="shared" si="47"/>
        <v>0</v>
      </c>
      <c r="H455" s="161"/>
      <c r="I455" s="98" t="s">
        <v>717</v>
      </c>
      <c r="J455" s="98" t="str">
        <f>VLOOKUP(I455,Presupuesto!$B$11:$C$566,2,0)</f>
        <v>SERVICIOS DE IMPRENTA PUBLIC.Y REPRODUCCION</v>
      </c>
      <c r="K455" s="98" t="str">
        <f>$K$188</f>
        <v>Gestión Tecnologías de Información y Comunicación</v>
      </c>
      <c r="L455" s="98" t="s">
        <v>412</v>
      </c>
    </row>
    <row r="456" spans="3:12" x14ac:dyDescent="0.25">
      <c r="C456" s="99" t="s">
        <v>49</v>
      </c>
      <c r="D456" s="671"/>
      <c r="E456" s="200">
        <f>D454</f>
        <v>35</v>
      </c>
      <c r="F456" s="100">
        <v>70</v>
      </c>
      <c r="G456" s="97">
        <f t="shared" si="47"/>
        <v>2450</v>
      </c>
      <c r="H456" s="161" t="s">
        <v>129</v>
      </c>
      <c r="I456" s="98" t="s">
        <v>792</v>
      </c>
      <c r="J456" s="98" t="str">
        <f>VLOOKUP(I456,Presupuesto!$B$11:$C$566,2,0)</f>
        <v>ALIMENTOS B EBIDAS PARA PERSONAS</v>
      </c>
      <c r="K456" s="98" t="s">
        <v>1361</v>
      </c>
      <c r="L456" s="98" t="s">
        <v>403</v>
      </c>
    </row>
    <row r="457" spans="3:12" x14ac:dyDescent="0.25">
      <c r="C457" s="99" t="s">
        <v>50</v>
      </c>
      <c r="D457" s="671"/>
      <c r="E457" s="151">
        <v>0</v>
      </c>
      <c r="F457" s="118">
        <v>10000</v>
      </c>
      <c r="G457" s="97">
        <f t="shared" si="47"/>
        <v>0</v>
      </c>
      <c r="H457" s="161"/>
      <c r="I457" s="318" t="s">
        <v>300</v>
      </c>
      <c r="J457" s="98" t="str">
        <f>VLOOKUP(I457,Presupuesto!$B$11:$C$566,2,0)</f>
        <v>PASAJES (26100-00)</v>
      </c>
      <c r="K457" s="98" t="str">
        <f t="shared" ref="K457:K463" si="48">$K$188</f>
        <v>Gestión Tecnologías de Información y Comunicación</v>
      </c>
      <c r="L457" s="98" t="s">
        <v>412</v>
      </c>
    </row>
    <row r="458" spans="3:12" x14ac:dyDescent="0.25">
      <c r="C458" s="99" t="s">
        <v>417</v>
      </c>
      <c r="D458" s="671"/>
      <c r="E458" s="151">
        <v>0</v>
      </c>
      <c r="F458" s="118">
        <v>250</v>
      </c>
      <c r="G458" s="97">
        <f t="shared" si="47"/>
        <v>0</v>
      </c>
      <c r="H458" s="161"/>
      <c r="I458" s="98" t="s">
        <v>821</v>
      </c>
      <c r="J458" s="98" t="str">
        <f>VLOOKUP(I458,Presupuesto!$B$11:$C$566,2,0)</f>
        <v>PRODUCTOS PAPEL Y CARTON</v>
      </c>
      <c r="K458" s="98" t="str">
        <f t="shared" si="48"/>
        <v>Gestión Tecnologías de Información y Comunicación</v>
      </c>
      <c r="L458" s="98" t="s">
        <v>412</v>
      </c>
    </row>
    <row r="459" spans="3:12" x14ac:dyDescent="0.25">
      <c r="C459" s="99" t="s">
        <v>51</v>
      </c>
      <c r="D459" s="671"/>
      <c r="E459" s="200">
        <v>0</v>
      </c>
      <c r="F459" s="100">
        <v>85</v>
      </c>
      <c r="G459" s="97">
        <f t="shared" si="47"/>
        <v>0</v>
      </c>
      <c r="H459" s="161"/>
      <c r="I459" s="98" t="s">
        <v>821</v>
      </c>
      <c r="J459" s="98" t="str">
        <f>VLOOKUP(I459,Presupuesto!$B$11:$C$566,2,0)</f>
        <v>PRODUCTOS PAPEL Y CARTON</v>
      </c>
      <c r="K459" s="98" t="str">
        <f t="shared" si="48"/>
        <v>Gestión Tecnologías de Información y Comunicación</v>
      </c>
      <c r="L459" s="98" t="s">
        <v>412</v>
      </c>
    </row>
    <row r="460" spans="3:12" x14ac:dyDescent="0.25">
      <c r="C460" s="99" t="s">
        <v>123</v>
      </c>
      <c r="D460" s="671"/>
      <c r="E460" s="200">
        <v>0</v>
      </c>
      <c r="F460" s="100">
        <v>36</v>
      </c>
      <c r="G460" s="97">
        <f t="shared" si="47"/>
        <v>0</v>
      </c>
      <c r="H460" s="161"/>
      <c r="I460" s="98" t="s">
        <v>942</v>
      </c>
      <c r="J460" s="98" t="str">
        <f>VLOOKUP(I460,Presupuesto!$B$11:$C$566,2,0)</f>
        <v>UTILES DE ESCRITORIO, OFICINA Y ENSE¥ANZA</v>
      </c>
      <c r="K460" s="98" t="str">
        <f t="shared" si="48"/>
        <v>Gestión Tecnologías de Información y Comunicación</v>
      </c>
      <c r="L460" s="98" t="s">
        <v>412</v>
      </c>
    </row>
    <row r="461" spans="3:12" x14ac:dyDescent="0.25">
      <c r="C461" s="99" t="s">
        <v>34</v>
      </c>
      <c r="D461" s="671"/>
      <c r="E461" s="200">
        <v>0</v>
      </c>
      <c r="F461" s="100">
        <v>80</v>
      </c>
      <c r="G461" s="97">
        <f t="shared" si="47"/>
        <v>0</v>
      </c>
      <c r="H461" s="161"/>
      <c r="I461" s="98" t="s">
        <v>942</v>
      </c>
      <c r="J461" s="98" t="str">
        <f>VLOOKUP(I461,Presupuesto!$B$11:$C$566,2,0)</f>
        <v>UTILES DE ESCRITORIO, OFICINA Y ENSE¥ANZA</v>
      </c>
      <c r="K461" s="98" t="str">
        <f t="shared" si="48"/>
        <v>Gestión Tecnologías de Información y Comunicación</v>
      </c>
      <c r="L461" s="98" t="s">
        <v>412</v>
      </c>
    </row>
    <row r="462" spans="3:12" x14ac:dyDescent="0.25">
      <c r="C462" s="109" t="s">
        <v>52</v>
      </c>
      <c r="D462" s="671"/>
      <c r="E462" s="213">
        <v>0</v>
      </c>
      <c r="F462" s="119">
        <v>25</v>
      </c>
      <c r="G462" s="97">
        <f t="shared" si="47"/>
        <v>0</v>
      </c>
      <c r="H462" s="161"/>
      <c r="I462" s="98" t="s">
        <v>942</v>
      </c>
      <c r="J462" s="98" t="str">
        <f>VLOOKUP(I462,Presupuesto!$B$11:$C$566,2,0)</f>
        <v>UTILES DE ESCRITORIO, OFICINA Y ENSE¥ANZA</v>
      </c>
      <c r="K462" s="98" t="str">
        <f t="shared" si="48"/>
        <v>Gestión Tecnologías de Información y Comunicación</v>
      </c>
      <c r="L462" s="98" t="s">
        <v>412</v>
      </c>
    </row>
    <row r="463" spans="3:12" ht="15.75" thickBot="1" x14ac:dyDescent="0.3">
      <c r="C463" s="217" t="s">
        <v>430</v>
      </c>
      <c r="D463" s="218">
        <v>0</v>
      </c>
      <c r="E463" s="327">
        <v>0</v>
      </c>
      <c r="F463" s="104">
        <f>HLOOKUP(C463,$AH$2:$BU$3,2,0)</f>
        <v>1150</v>
      </c>
      <c r="G463" s="105">
        <f>D463*E463*F463</f>
        <v>0</v>
      </c>
      <c r="H463" s="328"/>
      <c r="I463" s="329" t="s">
        <v>301</v>
      </c>
      <c r="J463" s="106" t="str">
        <f>VLOOKUP(I463,Presupuesto!$B$11:$C$566,2,0)</f>
        <v>VIATICOS (26200-00)</v>
      </c>
      <c r="K463" s="330" t="str">
        <f t="shared" si="48"/>
        <v>Gestión Tecnologías de Información y Comunicación</v>
      </c>
      <c r="L463" s="330" t="s">
        <v>412</v>
      </c>
    </row>
    <row r="464" spans="3:12" x14ac:dyDescent="0.25">
      <c r="C464" s="433"/>
      <c r="D464" s="433"/>
      <c r="E464" s="433"/>
      <c r="F464" s="433"/>
      <c r="G464" s="433"/>
      <c r="H464" s="420"/>
      <c r="I464" s="433"/>
      <c r="J464" s="433"/>
      <c r="K464" s="433"/>
      <c r="L464" s="433"/>
    </row>
    <row r="465" spans="3:12" ht="15.75" thickBot="1" x14ac:dyDescent="0.3">
      <c r="C465" s="433"/>
      <c r="D465" s="433"/>
      <c r="E465" s="433"/>
      <c r="F465" s="433"/>
      <c r="G465" s="433"/>
      <c r="H465" s="420"/>
      <c r="I465" s="433"/>
      <c r="J465" s="433"/>
      <c r="K465" s="433"/>
      <c r="L465" s="433"/>
    </row>
    <row r="466" spans="3:12" ht="15.75" thickBot="1" x14ac:dyDescent="0.3">
      <c r="C466" s="29" t="s">
        <v>43</v>
      </c>
      <c r="D466" s="30">
        <f>SUM(G473:G482)</f>
        <v>2450</v>
      </c>
      <c r="E466" s="93"/>
      <c r="F466" s="93"/>
      <c r="G466" s="93"/>
      <c r="H466" s="76"/>
      <c r="I466" s="76"/>
      <c r="J466" s="76"/>
      <c r="K466" s="112"/>
      <c r="L466" s="433"/>
    </row>
    <row r="467" spans="3:12" x14ac:dyDescent="0.25">
      <c r="C467" s="70"/>
      <c r="D467" s="31"/>
      <c r="E467" s="93"/>
      <c r="F467" s="93"/>
      <c r="G467" s="93"/>
      <c r="H467" s="76"/>
      <c r="I467" s="76"/>
      <c r="J467" s="76"/>
      <c r="K467" s="112"/>
      <c r="L467" s="433"/>
    </row>
    <row r="468" spans="3:12" x14ac:dyDescent="0.25">
      <c r="C468" s="70"/>
      <c r="D468" s="31"/>
      <c r="E468" s="93"/>
      <c r="F468" s="93"/>
      <c r="G468" s="93"/>
      <c r="H468" s="76"/>
      <c r="I468" s="76"/>
      <c r="J468" s="76"/>
      <c r="K468" s="112"/>
      <c r="L468" s="433"/>
    </row>
    <row r="469" spans="3:12" ht="15.75" x14ac:dyDescent="0.25">
      <c r="C469" s="202" t="s">
        <v>392</v>
      </c>
      <c r="D469" s="357" t="s">
        <v>2604</v>
      </c>
      <c r="E469" s="93"/>
      <c r="F469" s="93"/>
      <c r="G469" s="93"/>
      <c r="H469" s="76"/>
      <c r="I469" s="76"/>
      <c r="J469" s="76"/>
      <c r="K469" s="112"/>
      <c r="L469" s="433"/>
    </row>
    <row r="470" spans="3:12" ht="18.75" x14ac:dyDescent="0.25">
      <c r="C470" s="211" t="str">
        <f>IFERROR(VLOOKUP(D469,'1. Desarrollo e Innov. Curricu.'!$E:$F,2,FALSE),IFERROR(VLOOKUP(D469,'2. Investigación Científica'!$E:$F,2,FALSE),IFERROR(VLOOKUP(D469,'3. Vinculación Univ. Sociedad'!$E:$F,2,FALSE),IFERROR(VLOOKUP(D469,'4. Docencia y Profesorado Univ.'!$E:$F,2,FALSE),IFERROR(VLOOKUP(D469,'5. Estudiantes y Graduados'!$E:$F,2,FALSE),IFERROR(VLOOKUP(D469,'11. Gestion Administrativa'!$E:$F,2,FALSE),IFERROR(VLOOKUP(D469,'13. Gestión Académica'!$E:$F,2,FALSE),IFERROR(VLOOKUP(D469,'8. Asegura. de la Calid. y M'!$E:$F,2,FALSE),IFERROR(VLOOKUP(D469,'6. Gestión del Conocimiento'!$E:$F,2,FALSE),IFERROR(VLOOKUP(D469,'15. Gobernabilidad y Proceso...'!$E:$F,2,FALSE),IFERROR(VLOOKUP(D469,'12. Gestión del Talento Humano'!$E:$F,2,FALSE),IFERROR(VLOOKUP(D469,'14. Internacional... de la E.S.'!$E:$F,2,FALSE),IFERROR(VLOOKUP(D469,'10. Posgrado'!$E:$F,2,FALSE),IFERROR(VLOOKUP(D469,'17. Gestión TIC'!$E:$F,2,FALSE),IFERROR(VLOOKUP(D469,'16. Desa. del Sistema Educ.Sup.'!$E:$F,2,FALSE),IFERROR(VLOOKUP(D469,'9. Cultura de Inno. Insti...'!$E:$F,2,FALSE),VLOOKUP(D469,'7. Lo Esencial de la Reforma U.'!$E:$F,2,0)))))))))))))))))</f>
        <v xml:space="preserve">16. En media jornada de trabajo, desarrollar el taller sobre metodología participativa en la Investigación de
DD HH (con enfoque en las líneas prioritarias)
</v>
      </c>
      <c r="D470" s="31"/>
      <c r="E470" s="93"/>
      <c r="F470" s="93"/>
      <c r="G470" s="93"/>
      <c r="H470" s="76"/>
      <c r="I470" s="76"/>
      <c r="J470" s="76"/>
      <c r="K470" s="112"/>
      <c r="L470" s="433"/>
    </row>
    <row r="471" spans="3:12" ht="15.75" thickBot="1" x14ac:dyDescent="0.3">
      <c r="C471" s="70"/>
      <c r="D471" s="31"/>
      <c r="E471" s="93"/>
      <c r="F471" s="93"/>
      <c r="G471" s="93"/>
      <c r="H471" s="76"/>
      <c r="I471" s="76"/>
      <c r="J471" s="76"/>
      <c r="K471" s="112"/>
      <c r="L471" s="433"/>
    </row>
    <row r="472" spans="3:12" ht="30.75" thickBot="1" x14ac:dyDescent="0.3">
      <c r="C472" s="126" t="s">
        <v>44</v>
      </c>
      <c r="D472" s="129" t="s">
        <v>45</v>
      </c>
      <c r="E472" s="128" t="s">
        <v>55</v>
      </c>
      <c r="F472" s="128" t="s">
        <v>57</v>
      </c>
      <c r="G472" s="127" t="s">
        <v>27</v>
      </c>
      <c r="H472" s="133" t="s">
        <v>131</v>
      </c>
      <c r="I472" s="128" t="s">
        <v>46</v>
      </c>
      <c r="J472" s="128" t="s">
        <v>132</v>
      </c>
      <c r="K472" s="128" t="s">
        <v>410</v>
      </c>
      <c r="L472" s="128" t="s">
        <v>411</v>
      </c>
    </row>
    <row r="473" spans="3:12" x14ac:dyDescent="0.25">
      <c r="C473" s="322" t="s">
        <v>47</v>
      </c>
      <c r="D473" s="670">
        <v>35</v>
      </c>
      <c r="E473" s="323"/>
      <c r="F473" s="115">
        <v>30000</v>
      </c>
      <c r="G473" s="324">
        <f t="shared" ref="G473:G481" si="49">E473*F473</f>
        <v>0</v>
      </c>
      <c r="H473" s="325"/>
      <c r="I473" s="116" t="s">
        <v>699</v>
      </c>
      <c r="J473" s="116" t="str">
        <f>VLOOKUP(I473,Presupuesto!$B$11:$C$566,2,0)</f>
        <v>SERVICIOS DE CAPACITACION.</v>
      </c>
      <c r="K473" s="326" t="s">
        <v>1484</v>
      </c>
      <c r="L473" s="116" t="s">
        <v>394</v>
      </c>
    </row>
    <row r="474" spans="3:12" x14ac:dyDescent="0.25">
      <c r="C474" s="99" t="s">
        <v>48</v>
      </c>
      <c r="D474" s="671"/>
      <c r="E474" s="200">
        <v>0</v>
      </c>
      <c r="F474" s="100">
        <v>50</v>
      </c>
      <c r="G474" s="97">
        <f t="shared" si="49"/>
        <v>0</v>
      </c>
      <c r="H474" s="161"/>
      <c r="I474" s="98" t="s">
        <v>717</v>
      </c>
      <c r="J474" s="98" t="str">
        <f>VLOOKUP(I474,Presupuesto!$B$11:$C$566,2,0)</f>
        <v>SERVICIOS DE IMPRENTA PUBLIC.Y REPRODUCCION</v>
      </c>
      <c r="K474" s="98" t="str">
        <f>$K$207</f>
        <v>Gestión Tecnologías de Información y Comunicación</v>
      </c>
      <c r="L474" s="98" t="s">
        <v>412</v>
      </c>
    </row>
    <row r="475" spans="3:12" x14ac:dyDescent="0.25">
      <c r="C475" s="99" t="s">
        <v>49</v>
      </c>
      <c r="D475" s="671"/>
      <c r="E475" s="200">
        <f>D473</f>
        <v>35</v>
      </c>
      <c r="F475" s="100">
        <v>70</v>
      </c>
      <c r="G475" s="97">
        <f t="shared" si="49"/>
        <v>2450</v>
      </c>
      <c r="H475" s="161" t="s">
        <v>129</v>
      </c>
      <c r="I475" s="98" t="s">
        <v>792</v>
      </c>
      <c r="J475" s="98" t="str">
        <f>VLOOKUP(I475,Presupuesto!$B$11:$C$566,2,0)</f>
        <v>ALIMENTOS B EBIDAS PARA PERSONAS</v>
      </c>
      <c r="K475" s="98" t="s">
        <v>1361</v>
      </c>
      <c r="L475" s="98" t="s">
        <v>403</v>
      </c>
    </row>
    <row r="476" spans="3:12" x14ac:dyDescent="0.25">
      <c r="C476" s="99" t="s">
        <v>50</v>
      </c>
      <c r="D476" s="671"/>
      <c r="E476" s="151">
        <v>0</v>
      </c>
      <c r="F476" s="118">
        <v>10000</v>
      </c>
      <c r="G476" s="97">
        <f t="shared" si="49"/>
        <v>0</v>
      </c>
      <c r="H476" s="161"/>
      <c r="I476" s="318" t="s">
        <v>300</v>
      </c>
      <c r="J476" s="98" t="str">
        <f>VLOOKUP(I476,Presupuesto!$B$11:$C$566,2,0)</f>
        <v>PASAJES (26100-00)</v>
      </c>
      <c r="K476" s="98" t="str">
        <f t="shared" ref="K476:K482" si="50">$K$207</f>
        <v>Gestión Tecnologías de Información y Comunicación</v>
      </c>
      <c r="L476" s="98" t="s">
        <v>412</v>
      </c>
    </row>
    <row r="477" spans="3:12" x14ac:dyDescent="0.25">
      <c r="C477" s="99" t="s">
        <v>417</v>
      </c>
      <c r="D477" s="671"/>
      <c r="E477" s="151">
        <v>0</v>
      </c>
      <c r="F477" s="118">
        <v>250</v>
      </c>
      <c r="G477" s="97">
        <f t="shared" si="49"/>
        <v>0</v>
      </c>
      <c r="H477" s="161"/>
      <c r="I477" s="98" t="s">
        <v>821</v>
      </c>
      <c r="J477" s="98" t="str">
        <f>VLOOKUP(I477,Presupuesto!$B$11:$C$566,2,0)</f>
        <v>PRODUCTOS PAPEL Y CARTON</v>
      </c>
      <c r="K477" s="98" t="str">
        <f t="shared" si="50"/>
        <v>Gestión Tecnologías de Información y Comunicación</v>
      </c>
      <c r="L477" s="98" t="s">
        <v>412</v>
      </c>
    </row>
    <row r="478" spans="3:12" x14ac:dyDescent="0.25">
      <c r="C478" s="99" t="s">
        <v>51</v>
      </c>
      <c r="D478" s="671"/>
      <c r="E478" s="200">
        <v>0</v>
      </c>
      <c r="F478" s="100">
        <v>85</v>
      </c>
      <c r="G478" s="97">
        <f t="shared" si="49"/>
        <v>0</v>
      </c>
      <c r="H478" s="161"/>
      <c r="I478" s="98" t="s">
        <v>821</v>
      </c>
      <c r="J478" s="98" t="str">
        <f>VLOOKUP(I478,Presupuesto!$B$11:$C$566,2,0)</f>
        <v>PRODUCTOS PAPEL Y CARTON</v>
      </c>
      <c r="K478" s="98" t="str">
        <f t="shared" si="50"/>
        <v>Gestión Tecnologías de Información y Comunicación</v>
      </c>
      <c r="L478" s="98" t="s">
        <v>412</v>
      </c>
    </row>
    <row r="479" spans="3:12" x14ac:dyDescent="0.25">
      <c r="C479" s="99" t="s">
        <v>123</v>
      </c>
      <c r="D479" s="671"/>
      <c r="E479" s="200">
        <v>0</v>
      </c>
      <c r="F479" s="100">
        <v>36</v>
      </c>
      <c r="G479" s="97">
        <f t="shared" si="49"/>
        <v>0</v>
      </c>
      <c r="H479" s="161"/>
      <c r="I479" s="98" t="s">
        <v>942</v>
      </c>
      <c r="J479" s="98" t="str">
        <f>VLOOKUP(I479,Presupuesto!$B$11:$C$566,2,0)</f>
        <v>UTILES DE ESCRITORIO, OFICINA Y ENSE¥ANZA</v>
      </c>
      <c r="K479" s="98" t="str">
        <f t="shared" si="50"/>
        <v>Gestión Tecnologías de Información y Comunicación</v>
      </c>
      <c r="L479" s="98" t="s">
        <v>412</v>
      </c>
    </row>
    <row r="480" spans="3:12" x14ac:dyDescent="0.25">
      <c r="C480" s="99" t="s">
        <v>34</v>
      </c>
      <c r="D480" s="671"/>
      <c r="E480" s="200">
        <v>0</v>
      </c>
      <c r="F480" s="100">
        <v>80</v>
      </c>
      <c r="G480" s="97">
        <f t="shared" si="49"/>
        <v>0</v>
      </c>
      <c r="H480" s="161"/>
      <c r="I480" s="98" t="s">
        <v>942</v>
      </c>
      <c r="J480" s="98" t="str">
        <f>VLOOKUP(I480,Presupuesto!$B$11:$C$566,2,0)</f>
        <v>UTILES DE ESCRITORIO, OFICINA Y ENSE¥ANZA</v>
      </c>
      <c r="K480" s="98" t="str">
        <f t="shared" si="50"/>
        <v>Gestión Tecnologías de Información y Comunicación</v>
      </c>
      <c r="L480" s="98" t="s">
        <v>412</v>
      </c>
    </row>
    <row r="481" spans="3:12" x14ac:dyDescent="0.25">
      <c r="C481" s="109" t="s">
        <v>52</v>
      </c>
      <c r="D481" s="671"/>
      <c r="E481" s="213">
        <v>0</v>
      </c>
      <c r="F481" s="119">
        <v>25</v>
      </c>
      <c r="G481" s="97">
        <f t="shared" si="49"/>
        <v>0</v>
      </c>
      <c r="H481" s="161"/>
      <c r="I481" s="98" t="s">
        <v>942</v>
      </c>
      <c r="J481" s="98" t="str">
        <f>VLOOKUP(I481,Presupuesto!$B$11:$C$566,2,0)</f>
        <v>UTILES DE ESCRITORIO, OFICINA Y ENSE¥ANZA</v>
      </c>
      <c r="K481" s="98" t="str">
        <f t="shared" si="50"/>
        <v>Gestión Tecnologías de Información y Comunicación</v>
      </c>
      <c r="L481" s="98" t="s">
        <v>412</v>
      </c>
    </row>
    <row r="482" spans="3:12" ht="15.75" thickBot="1" x14ac:dyDescent="0.3">
      <c r="C482" s="217" t="s">
        <v>430</v>
      </c>
      <c r="D482" s="218">
        <v>0</v>
      </c>
      <c r="E482" s="327">
        <v>0</v>
      </c>
      <c r="F482" s="104">
        <f>HLOOKUP(C482,$AH$2:$BU$3,2,0)</f>
        <v>1150</v>
      </c>
      <c r="G482" s="105">
        <f>D482*E482*F482</f>
        <v>0</v>
      </c>
      <c r="H482" s="328"/>
      <c r="I482" s="329" t="s">
        <v>301</v>
      </c>
      <c r="J482" s="106" t="str">
        <f>VLOOKUP(I482,Presupuesto!$B$11:$C$566,2,0)</f>
        <v>VIATICOS (26200-00)</v>
      </c>
      <c r="K482" s="330" t="str">
        <f t="shared" si="50"/>
        <v>Gestión Tecnologías de Información y Comunicación</v>
      </c>
      <c r="L482" s="330" t="s">
        <v>412</v>
      </c>
    </row>
    <row r="483" spans="3:12" x14ac:dyDescent="0.25">
      <c r="C483" s="93"/>
      <c r="D483" s="433"/>
      <c r="E483" s="112"/>
      <c r="F483" s="112"/>
      <c r="G483" s="112"/>
      <c r="H483" s="174"/>
      <c r="I483" s="112"/>
      <c r="J483" s="112"/>
      <c r="K483" s="112"/>
      <c r="L483" s="433"/>
    </row>
    <row r="484" spans="3:12" ht="15.75" thickBot="1" x14ac:dyDescent="0.3">
      <c r="C484" s="433"/>
      <c r="D484" s="433"/>
      <c r="E484" s="433"/>
      <c r="F484" s="433"/>
      <c r="G484" s="433"/>
      <c r="H484" s="420"/>
      <c r="I484" s="433"/>
      <c r="J484" s="433"/>
      <c r="K484" s="433"/>
      <c r="L484" s="433"/>
    </row>
    <row r="485" spans="3:12" ht="15.75" thickBot="1" x14ac:dyDescent="0.3">
      <c r="C485" s="29" t="s">
        <v>43</v>
      </c>
      <c r="D485" s="30">
        <f>SUM(G492:G501)</f>
        <v>2450</v>
      </c>
      <c r="E485" s="93"/>
      <c r="F485" s="93"/>
      <c r="G485" s="93"/>
      <c r="H485" s="76"/>
      <c r="I485" s="76"/>
      <c r="J485" s="76"/>
      <c r="K485" s="112"/>
      <c r="L485" s="433"/>
    </row>
    <row r="486" spans="3:12" x14ac:dyDescent="0.25">
      <c r="C486" s="70"/>
      <c r="D486" s="31"/>
      <c r="E486" s="93"/>
      <c r="F486" s="93"/>
      <c r="G486" s="93"/>
      <c r="H486" s="76"/>
      <c r="I486" s="76"/>
      <c r="J486" s="76"/>
      <c r="K486" s="112"/>
      <c r="L486" s="433"/>
    </row>
    <row r="487" spans="3:12" x14ac:dyDescent="0.25">
      <c r="C487" s="70"/>
      <c r="D487" s="31"/>
      <c r="E487" s="93"/>
      <c r="F487" s="93"/>
      <c r="G487" s="93"/>
      <c r="H487" s="76"/>
      <c r="I487" s="76"/>
      <c r="J487" s="76"/>
      <c r="K487" s="112"/>
      <c r="L487" s="433"/>
    </row>
    <row r="488" spans="3:12" ht="15.75" x14ac:dyDescent="0.25">
      <c r="C488" s="202" t="s">
        <v>392</v>
      </c>
      <c r="D488" s="357" t="s">
        <v>2605</v>
      </c>
      <c r="E488" s="93"/>
      <c r="F488" s="93"/>
      <c r="G488" s="93"/>
      <c r="H488" s="76"/>
      <c r="I488" s="76"/>
      <c r="J488" s="76"/>
      <c r="K488" s="112"/>
      <c r="L488" s="433"/>
    </row>
    <row r="489" spans="3:12" ht="18.75" x14ac:dyDescent="0.25">
      <c r="C489" s="211" t="str">
        <f>IFERROR(VLOOKUP(D488,'1. Desarrollo e Innov. Curricu.'!$E:$F,2,FALSE),IFERROR(VLOOKUP(D488,'2. Investigación Científica'!$E:$F,2,FALSE),IFERROR(VLOOKUP(D488,'3. Vinculación Univ. Sociedad'!$E:$F,2,FALSE),IFERROR(VLOOKUP(D488,'4. Docencia y Profesorado Univ.'!$E:$F,2,FALSE),IFERROR(VLOOKUP(D488,'5. Estudiantes y Graduados'!$E:$F,2,FALSE),IFERROR(VLOOKUP(D488,'11. Gestion Administrativa'!$E:$F,2,FALSE),IFERROR(VLOOKUP(D488,'13. Gestión Académica'!$E:$F,2,FALSE),IFERROR(VLOOKUP(D488,'8. Asegura. de la Calid. y M'!$E:$F,2,FALSE),IFERROR(VLOOKUP(D488,'6. Gestión del Conocimiento'!$E:$F,2,FALSE),IFERROR(VLOOKUP(D488,'15. Gobernabilidad y Proceso...'!$E:$F,2,FALSE),IFERROR(VLOOKUP(D488,'12. Gestión del Talento Humano'!$E:$F,2,FALSE),IFERROR(VLOOKUP(D488,'14. Internacional... de la E.S.'!$E:$F,2,FALSE),IFERROR(VLOOKUP(D488,'10. Posgrado'!$E:$F,2,FALSE),IFERROR(VLOOKUP(D488,'17. Gestión TIC'!$E:$F,2,FALSE),IFERROR(VLOOKUP(D488,'16. Desa. del Sistema Educ.Sup.'!$E:$F,2,FALSE),IFERROR(VLOOKUP(D488,'9. Cultura de Inno. Insti...'!$E:$F,2,FALSE),VLOOKUP(D488,'7. Lo Esencial de la Reforma U.'!$E:$F,2,0)))))))))))))))))</f>
        <v>17. En media jornada de trabajo, desarrollar a Conferencia magistral sobre la Gestión de la información con efectos en las políticas públicas y la sociedad civil y ciudadanía.</v>
      </c>
      <c r="D489" s="31"/>
      <c r="E489" s="93"/>
      <c r="F489" s="93"/>
      <c r="G489" s="93"/>
      <c r="H489" s="76"/>
      <c r="I489" s="76"/>
      <c r="J489" s="76"/>
      <c r="K489" s="112"/>
      <c r="L489" s="433"/>
    </row>
    <row r="490" spans="3:12" ht="15.75" thickBot="1" x14ac:dyDescent="0.3">
      <c r="C490" s="70"/>
      <c r="D490" s="31"/>
      <c r="E490" s="93"/>
      <c r="F490" s="93"/>
      <c r="G490" s="93"/>
      <c r="H490" s="76"/>
      <c r="I490" s="76"/>
      <c r="J490" s="76"/>
      <c r="K490" s="112"/>
      <c r="L490" s="433"/>
    </row>
    <row r="491" spans="3:12" ht="30.75" thickBot="1" x14ac:dyDescent="0.3">
      <c r="C491" s="126" t="s">
        <v>44</v>
      </c>
      <c r="D491" s="129" t="s">
        <v>45</v>
      </c>
      <c r="E491" s="128" t="s">
        <v>55</v>
      </c>
      <c r="F491" s="128" t="s">
        <v>57</v>
      </c>
      <c r="G491" s="127" t="s">
        <v>27</v>
      </c>
      <c r="H491" s="133" t="s">
        <v>131</v>
      </c>
      <c r="I491" s="128" t="s">
        <v>46</v>
      </c>
      <c r="J491" s="128" t="s">
        <v>132</v>
      </c>
      <c r="K491" s="128" t="s">
        <v>410</v>
      </c>
      <c r="L491" s="128" t="s">
        <v>411</v>
      </c>
    </row>
    <row r="492" spans="3:12" x14ac:dyDescent="0.25">
      <c r="C492" s="322" t="s">
        <v>47</v>
      </c>
      <c r="D492" s="670">
        <v>35</v>
      </c>
      <c r="E492" s="323"/>
      <c r="F492" s="115">
        <v>30000</v>
      </c>
      <c r="G492" s="324">
        <f t="shared" ref="G492:G500" si="51">E492*F492</f>
        <v>0</v>
      </c>
      <c r="H492" s="325"/>
      <c r="I492" s="116" t="s">
        <v>699</v>
      </c>
      <c r="J492" s="116" t="str">
        <f>VLOOKUP(I492,Presupuesto!$B$11:$C$566,2,0)</f>
        <v>SERVICIOS DE CAPACITACION.</v>
      </c>
      <c r="K492" s="326" t="s">
        <v>1484</v>
      </c>
      <c r="L492" s="116" t="s">
        <v>394</v>
      </c>
    </row>
    <row r="493" spans="3:12" x14ac:dyDescent="0.25">
      <c r="C493" s="99" t="s">
        <v>48</v>
      </c>
      <c r="D493" s="671"/>
      <c r="E493" s="200">
        <v>0</v>
      </c>
      <c r="F493" s="100">
        <v>50</v>
      </c>
      <c r="G493" s="97">
        <f t="shared" si="51"/>
        <v>0</v>
      </c>
      <c r="H493" s="161"/>
      <c r="I493" s="98" t="s">
        <v>717</v>
      </c>
      <c r="J493" s="98" t="str">
        <f>VLOOKUP(I493,Presupuesto!$B$11:$C$566,2,0)</f>
        <v>SERVICIOS DE IMPRENTA PUBLIC.Y REPRODUCCION</v>
      </c>
      <c r="K493" s="98" t="str">
        <f>$K$226</f>
        <v>Gestión Tecnologías de Información y Comunicación</v>
      </c>
      <c r="L493" s="98" t="s">
        <v>412</v>
      </c>
    </row>
    <row r="494" spans="3:12" x14ac:dyDescent="0.25">
      <c r="C494" s="99" t="s">
        <v>49</v>
      </c>
      <c r="D494" s="671"/>
      <c r="E494" s="200">
        <f>D492</f>
        <v>35</v>
      </c>
      <c r="F494" s="100">
        <v>70</v>
      </c>
      <c r="G494" s="97">
        <f t="shared" si="51"/>
        <v>2450</v>
      </c>
      <c r="H494" s="161" t="s">
        <v>129</v>
      </c>
      <c r="I494" s="98" t="s">
        <v>792</v>
      </c>
      <c r="J494" s="98" t="str">
        <f>VLOOKUP(I494,Presupuesto!$B$11:$C$566,2,0)</f>
        <v>ALIMENTOS B EBIDAS PARA PERSONAS</v>
      </c>
      <c r="K494" s="98" t="s">
        <v>1361</v>
      </c>
      <c r="L494" s="98" t="s">
        <v>404</v>
      </c>
    </row>
    <row r="495" spans="3:12" x14ac:dyDescent="0.25">
      <c r="C495" s="99" t="s">
        <v>50</v>
      </c>
      <c r="D495" s="671"/>
      <c r="E495" s="151">
        <v>0</v>
      </c>
      <c r="F495" s="118">
        <v>10000</v>
      </c>
      <c r="G495" s="97">
        <f t="shared" si="51"/>
        <v>0</v>
      </c>
      <c r="H495" s="161"/>
      <c r="I495" s="318" t="s">
        <v>300</v>
      </c>
      <c r="J495" s="98" t="str">
        <f>VLOOKUP(I495,Presupuesto!$B$11:$C$566,2,0)</f>
        <v>PASAJES (26100-00)</v>
      </c>
      <c r="K495" s="98" t="str">
        <f t="shared" ref="K495:K501" si="52">$K$226</f>
        <v>Gestión Tecnologías de Información y Comunicación</v>
      </c>
      <c r="L495" s="98" t="s">
        <v>412</v>
      </c>
    </row>
    <row r="496" spans="3:12" x14ac:dyDescent="0.25">
      <c r="C496" s="99" t="s">
        <v>417</v>
      </c>
      <c r="D496" s="671"/>
      <c r="E496" s="151">
        <v>0</v>
      </c>
      <c r="F496" s="118">
        <v>250</v>
      </c>
      <c r="G496" s="97">
        <f t="shared" si="51"/>
        <v>0</v>
      </c>
      <c r="H496" s="161"/>
      <c r="I496" s="98" t="s">
        <v>821</v>
      </c>
      <c r="J496" s="98" t="str">
        <f>VLOOKUP(I496,Presupuesto!$B$11:$C$566,2,0)</f>
        <v>PRODUCTOS PAPEL Y CARTON</v>
      </c>
      <c r="K496" s="98" t="str">
        <f t="shared" si="52"/>
        <v>Gestión Tecnologías de Información y Comunicación</v>
      </c>
      <c r="L496" s="98" t="s">
        <v>412</v>
      </c>
    </row>
    <row r="497" spans="3:12" x14ac:dyDescent="0.25">
      <c r="C497" s="99" t="s">
        <v>51</v>
      </c>
      <c r="D497" s="671"/>
      <c r="E497" s="200">
        <v>0</v>
      </c>
      <c r="F497" s="100">
        <v>85</v>
      </c>
      <c r="G497" s="97">
        <f t="shared" si="51"/>
        <v>0</v>
      </c>
      <c r="H497" s="161"/>
      <c r="I497" s="98" t="s">
        <v>821</v>
      </c>
      <c r="J497" s="98" t="str">
        <f>VLOOKUP(I497,Presupuesto!$B$11:$C$566,2,0)</f>
        <v>PRODUCTOS PAPEL Y CARTON</v>
      </c>
      <c r="K497" s="98" t="str">
        <f t="shared" si="52"/>
        <v>Gestión Tecnologías de Información y Comunicación</v>
      </c>
      <c r="L497" s="98" t="s">
        <v>412</v>
      </c>
    </row>
    <row r="498" spans="3:12" x14ac:dyDescent="0.25">
      <c r="C498" s="99" t="s">
        <v>123</v>
      </c>
      <c r="D498" s="671"/>
      <c r="E498" s="200">
        <v>0</v>
      </c>
      <c r="F498" s="100">
        <v>36</v>
      </c>
      <c r="G498" s="97">
        <f t="shared" si="51"/>
        <v>0</v>
      </c>
      <c r="H498" s="161"/>
      <c r="I498" s="98" t="s">
        <v>942</v>
      </c>
      <c r="J498" s="98" t="str">
        <f>VLOOKUP(I498,Presupuesto!$B$11:$C$566,2,0)</f>
        <v>UTILES DE ESCRITORIO, OFICINA Y ENSE¥ANZA</v>
      </c>
      <c r="K498" s="98" t="str">
        <f t="shared" si="52"/>
        <v>Gestión Tecnologías de Información y Comunicación</v>
      </c>
      <c r="L498" s="98" t="s">
        <v>412</v>
      </c>
    </row>
    <row r="499" spans="3:12" x14ac:dyDescent="0.25">
      <c r="C499" s="99" t="s">
        <v>34</v>
      </c>
      <c r="D499" s="671"/>
      <c r="E499" s="200">
        <v>0</v>
      </c>
      <c r="F499" s="100">
        <v>80</v>
      </c>
      <c r="G499" s="97">
        <f t="shared" si="51"/>
        <v>0</v>
      </c>
      <c r="H499" s="161"/>
      <c r="I499" s="98" t="s">
        <v>942</v>
      </c>
      <c r="J499" s="98" t="str">
        <f>VLOOKUP(I499,Presupuesto!$B$11:$C$566,2,0)</f>
        <v>UTILES DE ESCRITORIO, OFICINA Y ENSE¥ANZA</v>
      </c>
      <c r="K499" s="98" t="str">
        <f t="shared" si="52"/>
        <v>Gestión Tecnologías de Información y Comunicación</v>
      </c>
      <c r="L499" s="98" t="s">
        <v>412</v>
      </c>
    </row>
    <row r="500" spans="3:12" x14ac:dyDescent="0.25">
      <c r="C500" s="109" t="s">
        <v>52</v>
      </c>
      <c r="D500" s="671"/>
      <c r="E500" s="213">
        <v>0</v>
      </c>
      <c r="F500" s="119">
        <v>25</v>
      </c>
      <c r="G500" s="97">
        <f t="shared" si="51"/>
        <v>0</v>
      </c>
      <c r="H500" s="161"/>
      <c r="I500" s="98" t="s">
        <v>942</v>
      </c>
      <c r="J500" s="98" t="str">
        <f>VLOOKUP(I500,Presupuesto!$B$11:$C$566,2,0)</f>
        <v>UTILES DE ESCRITORIO, OFICINA Y ENSE¥ANZA</v>
      </c>
      <c r="K500" s="98" t="str">
        <f t="shared" si="52"/>
        <v>Gestión Tecnologías de Información y Comunicación</v>
      </c>
      <c r="L500" s="98" t="s">
        <v>412</v>
      </c>
    </row>
    <row r="501" spans="3:12" ht="15.75" thickBot="1" x14ac:dyDescent="0.3">
      <c r="C501" s="217" t="s">
        <v>430</v>
      </c>
      <c r="D501" s="218">
        <v>0</v>
      </c>
      <c r="E501" s="327">
        <v>0</v>
      </c>
      <c r="F501" s="104">
        <f>HLOOKUP(C501,$AH$2:$BU$3,2,0)</f>
        <v>1150</v>
      </c>
      <c r="G501" s="105">
        <f>D501*E501*F501</f>
        <v>0</v>
      </c>
      <c r="H501" s="328"/>
      <c r="I501" s="329" t="s">
        <v>301</v>
      </c>
      <c r="J501" s="106" t="str">
        <f>VLOOKUP(I501,Presupuesto!$B$11:$C$566,2,0)</f>
        <v>VIATICOS (26200-00)</v>
      </c>
      <c r="K501" s="330" t="str">
        <f t="shared" si="52"/>
        <v>Gestión Tecnologías de Información y Comunicación</v>
      </c>
      <c r="L501" s="330" t="s">
        <v>412</v>
      </c>
    </row>
    <row r="502" spans="3:12" ht="15.75" thickBot="1" x14ac:dyDescent="0.3"/>
    <row r="503" spans="3:12" ht="15.75" thickBot="1" x14ac:dyDescent="0.3">
      <c r="C503" s="29" t="s">
        <v>43</v>
      </c>
      <c r="D503" s="30">
        <f>SUM(G510:G519)</f>
        <v>2250</v>
      </c>
      <c r="E503" s="93"/>
      <c r="F503" s="93"/>
      <c r="G503" s="93"/>
      <c r="H503" s="76"/>
      <c r="I503" s="76"/>
      <c r="J503" s="76"/>
      <c r="K503" s="112"/>
      <c r="L503" s="433"/>
    </row>
    <row r="504" spans="3:12" x14ac:dyDescent="0.25">
      <c r="C504" s="70"/>
      <c r="D504" s="31"/>
      <c r="E504" s="93"/>
      <c r="F504" s="93"/>
      <c r="G504" s="93"/>
      <c r="H504" s="76"/>
      <c r="I504" s="76"/>
      <c r="J504" s="76"/>
      <c r="K504" s="112"/>
      <c r="L504" s="433"/>
    </row>
    <row r="505" spans="3:12" x14ac:dyDescent="0.25">
      <c r="C505" s="70"/>
      <c r="D505" s="31"/>
      <c r="E505" s="93"/>
      <c r="F505" s="93"/>
      <c r="G505" s="93"/>
      <c r="H505" s="76"/>
      <c r="I505" s="76"/>
      <c r="J505" s="76"/>
      <c r="K505" s="112"/>
      <c r="L505" s="433"/>
    </row>
    <row r="506" spans="3:12" ht="15.75" x14ac:dyDescent="0.25">
      <c r="C506" s="202" t="s">
        <v>392</v>
      </c>
      <c r="D506" s="357" t="s">
        <v>2608</v>
      </c>
      <c r="E506" s="93"/>
      <c r="F506" s="93"/>
      <c r="G506" s="93"/>
      <c r="H506" s="76"/>
      <c r="I506" s="76"/>
      <c r="J506" s="76"/>
      <c r="K506" s="112"/>
      <c r="L506" s="433"/>
    </row>
    <row r="507" spans="3:12" ht="18.75" x14ac:dyDescent="0.25">
      <c r="C507" s="211" t="str">
        <f>IFERROR(VLOOKUP(D506,'1. Desarrollo e Innov. Curricu.'!$E:$F,2,FALSE),IFERROR(VLOOKUP(D506,'2. Investigación Científica'!$E:$F,2,FALSE),IFERROR(VLOOKUP(D506,'3. Vinculación Univ. Sociedad'!$E:$F,2,FALSE),IFERROR(VLOOKUP(D506,'4. Docencia y Profesorado Univ.'!$E:$F,2,FALSE),IFERROR(VLOOKUP(D506,'5. Estudiantes y Graduados'!$E:$F,2,FALSE),IFERROR(VLOOKUP(D506,'11. Gestion Administrativa'!$E:$F,2,FALSE),IFERROR(VLOOKUP(D506,'13. Gestión Académica'!$E:$F,2,FALSE),IFERROR(VLOOKUP(D506,'8. Asegura. de la Calid. y M'!$E:$F,2,FALSE),IFERROR(VLOOKUP(D506,'6. Gestión del Conocimiento'!$E:$F,2,FALSE),IFERROR(VLOOKUP(D506,'15. Gobernabilidad y Proceso...'!$E:$F,2,FALSE),IFERROR(VLOOKUP(D506,'12. Gestión del Talento Humano'!$E:$F,2,FALSE),IFERROR(VLOOKUP(D506,'14. Internacional... de la E.S.'!$E:$F,2,FALSE),IFERROR(VLOOKUP(D506,'10. Posgrado'!$E:$F,2,FALSE),IFERROR(VLOOKUP(D506,'17. Gestión TIC'!$E:$F,2,FALSE),IFERROR(VLOOKUP(D506,'16. Desa. del Sistema Educ.Sup.'!$E:$F,2,FALSE),IFERROR(VLOOKUP(D506,'9. Cultura de Inno. Insti...'!$E:$F,2,FALSE),VLOOKUP(D506,'7. Lo Esencial de la Reforma U.'!$E:$F,2,0)))))))))))))))))</f>
        <v>20. Diseñar el plan de posicionamiento de la F HH AA, para mejorar su imagen.</v>
      </c>
      <c r="D507" s="31"/>
      <c r="E507" s="93"/>
      <c r="F507" s="93"/>
      <c r="G507" s="93"/>
      <c r="H507" s="76"/>
      <c r="I507" s="76"/>
      <c r="J507" s="76"/>
      <c r="K507" s="112"/>
      <c r="L507" s="433"/>
    </row>
    <row r="508" spans="3:12" ht="15.75" thickBot="1" x14ac:dyDescent="0.3">
      <c r="C508" s="70"/>
      <c r="D508" s="31"/>
      <c r="E508" s="93"/>
      <c r="F508" s="93"/>
      <c r="G508" s="93"/>
      <c r="H508" s="76"/>
      <c r="I508" s="76"/>
      <c r="J508" s="76"/>
      <c r="K508" s="112"/>
      <c r="L508" s="433"/>
    </row>
    <row r="509" spans="3:12" ht="30.75" thickBot="1" x14ac:dyDescent="0.3">
      <c r="C509" s="126" t="s">
        <v>44</v>
      </c>
      <c r="D509" s="129" t="s">
        <v>45</v>
      </c>
      <c r="E509" s="128" t="s">
        <v>55</v>
      </c>
      <c r="F509" s="128" t="s">
        <v>57</v>
      </c>
      <c r="G509" s="127" t="s">
        <v>27</v>
      </c>
      <c r="H509" s="133" t="s">
        <v>131</v>
      </c>
      <c r="I509" s="128" t="s">
        <v>46</v>
      </c>
      <c r="J509" s="128" t="s">
        <v>132</v>
      </c>
      <c r="K509" s="128" t="s">
        <v>410</v>
      </c>
      <c r="L509" s="128" t="s">
        <v>411</v>
      </c>
    </row>
    <row r="510" spans="3:12" x14ac:dyDescent="0.25">
      <c r="C510" s="322" t="s">
        <v>47</v>
      </c>
      <c r="D510" s="670">
        <v>15</v>
      </c>
      <c r="E510" s="323"/>
      <c r="F510" s="115">
        <v>30000</v>
      </c>
      <c r="G510" s="324">
        <f t="shared" ref="G510:G518" si="53">E510*F510</f>
        <v>0</v>
      </c>
      <c r="H510" s="325"/>
      <c r="I510" s="116" t="s">
        <v>699</v>
      </c>
      <c r="J510" s="116" t="str">
        <f>VLOOKUP(I510,Presupuesto!$B$11:$C$566,2,0)</f>
        <v>SERVICIOS DE CAPACITACION.</v>
      </c>
      <c r="K510" s="326" t="s">
        <v>1484</v>
      </c>
      <c r="L510" s="116" t="s">
        <v>394</v>
      </c>
    </row>
    <row r="511" spans="3:12" x14ac:dyDescent="0.25">
      <c r="C511" s="99" t="s">
        <v>48</v>
      </c>
      <c r="D511" s="671"/>
      <c r="E511" s="200">
        <v>0</v>
      </c>
      <c r="F511" s="100">
        <v>50</v>
      </c>
      <c r="G511" s="97">
        <f t="shared" si="53"/>
        <v>0</v>
      </c>
      <c r="H511" s="161"/>
      <c r="I511" s="98" t="s">
        <v>717</v>
      </c>
      <c r="J511" s="98" t="str">
        <f>VLOOKUP(I511,Presupuesto!$B$11:$C$566,2,0)</f>
        <v>SERVICIOS DE IMPRENTA PUBLIC.Y REPRODUCCION</v>
      </c>
      <c r="K511" s="98" t="str">
        <f>$K$226</f>
        <v>Gestión Tecnologías de Información y Comunicación</v>
      </c>
      <c r="L511" s="98" t="s">
        <v>412</v>
      </c>
    </row>
    <row r="512" spans="3:12" x14ac:dyDescent="0.25">
      <c r="C512" s="99" t="s">
        <v>49</v>
      </c>
      <c r="D512" s="671"/>
      <c r="E512" s="200">
        <f>D510</f>
        <v>15</v>
      </c>
      <c r="F512" s="100">
        <v>150</v>
      </c>
      <c r="G512" s="97">
        <f t="shared" si="53"/>
        <v>2250</v>
      </c>
      <c r="H512" s="161" t="s">
        <v>129</v>
      </c>
      <c r="I512" s="98" t="s">
        <v>792</v>
      </c>
      <c r="J512" s="98" t="str">
        <f>VLOOKUP(I512,Presupuesto!$B$11:$C$566,2,0)</f>
        <v>ALIMENTOS B EBIDAS PARA PERSONAS</v>
      </c>
      <c r="K512" s="98" t="s">
        <v>1361</v>
      </c>
      <c r="L512" s="98" t="s">
        <v>412</v>
      </c>
    </row>
    <row r="513" spans="3:12" x14ac:dyDescent="0.25">
      <c r="C513" s="99" t="s">
        <v>50</v>
      </c>
      <c r="D513" s="671"/>
      <c r="E513" s="151">
        <v>0</v>
      </c>
      <c r="F513" s="118">
        <v>10000</v>
      </c>
      <c r="G513" s="97">
        <f t="shared" si="53"/>
        <v>0</v>
      </c>
      <c r="H513" s="161"/>
      <c r="I513" s="318" t="s">
        <v>300</v>
      </c>
      <c r="J513" s="98" t="str">
        <f>VLOOKUP(I513,Presupuesto!$B$11:$C$566,2,0)</f>
        <v>PASAJES (26100-00)</v>
      </c>
      <c r="K513" s="98" t="str">
        <f t="shared" ref="K513:K519" si="54">$K$226</f>
        <v>Gestión Tecnologías de Información y Comunicación</v>
      </c>
      <c r="L513" s="98" t="s">
        <v>412</v>
      </c>
    </row>
    <row r="514" spans="3:12" x14ac:dyDescent="0.25">
      <c r="C514" s="99" t="s">
        <v>417</v>
      </c>
      <c r="D514" s="671"/>
      <c r="E514" s="151">
        <v>0</v>
      </c>
      <c r="F514" s="118">
        <v>250</v>
      </c>
      <c r="G514" s="97">
        <f t="shared" si="53"/>
        <v>0</v>
      </c>
      <c r="H514" s="161"/>
      <c r="I514" s="98" t="s">
        <v>821</v>
      </c>
      <c r="J514" s="98" t="str">
        <f>VLOOKUP(I514,Presupuesto!$B$11:$C$566,2,0)</f>
        <v>PRODUCTOS PAPEL Y CARTON</v>
      </c>
      <c r="K514" s="98" t="str">
        <f t="shared" si="54"/>
        <v>Gestión Tecnologías de Información y Comunicación</v>
      </c>
      <c r="L514" s="98" t="s">
        <v>412</v>
      </c>
    </row>
    <row r="515" spans="3:12" x14ac:dyDescent="0.25">
      <c r="C515" s="99" t="s">
        <v>51</v>
      </c>
      <c r="D515" s="671"/>
      <c r="E515" s="200">
        <v>0</v>
      </c>
      <c r="F515" s="100">
        <v>85</v>
      </c>
      <c r="G515" s="97">
        <f t="shared" si="53"/>
        <v>0</v>
      </c>
      <c r="H515" s="161"/>
      <c r="I515" s="98" t="s">
        <v>821</v>
      </c>
      <c r="J515" s="98" t="str">
        <f>VLOOKUP(I515,Presupuesto!$B$11:$C$566,2,0)</f>
        <v>PRODUCTOS PAPEL Y CARTON</v>
      </c>
      <c r="K515" s="98" t="str">
        <f t="shared" si="54"/>
        <v>Gestión Tecnologías de Información y Comunicación</v>
      </c>
      <c r="L515" s="98" t="s">
        <v>412</v>
      </c>
    </row>
    <row r="516" spans="3:12" x14ac:dyDescent="0.25">
      <c r="C516" s="99" t="s">
        <v>123</v>
      </c>
      <c r="D516" s="671"/>
      <c r="E516" s="200">
        <v>0</v>
      </c>
      <c r="F516" s="100">
        <v>36</v>
      </c>
      <c r="G516" s="97">
        <f t="shared" si="53"/>
        <v>0</v>
      </c>
      <c r="H516" s="161"/>
      <c r="I516" s="98" t="s">
        <v>942</v>
      </c>
      <c r="J516" s="98" t="str">
        <f>VLOOKUP(I516,Presupuesto!$B$11:$C$566,2,0)</f>
        <v>UTILES DE ESCRITORIO, OFICINA Y ENSE¥ANZA</v>
      </c>
      <c r="K516" s="98" t="str">
        <f t="shared" si="54"/>
        <v>Gestión Tecnologías de Información y Comunicación</v>
      </c>
      <c r="L516" s="98" t="s">
        <v>412</v>
      </c>
    </row>
    <row r="517" spans="3:12" x14ac:dyDescent="0.25">
      <c r="C517" s="99" t="s">
        <v>34</v>
      </c>
      <c r="D517" s="671"/>
      <c r="E517" s="200">
        <v>0</v>
      </c>
      <c r="F517" s="100">
        <v>80</v>
      </c>
      <c r="G517" s="97">
        <f t="shared" si="53"/>
        <v>0</v>
      </c>
      <c r="H517" s="161"/>
      <c r="I517" s="98" t="s">
        <v>942</v>
      </c>
      <c r="J517" s="98" t="str">
        <f>VLOOKUP(I517,Presupuesto!$B$11:$C$566,2,0)</f>
        <v>UTILES DE ESCRITORIO, OFICINA Y ENSE¥ANZA</v>
      </c>
      <c r="K517" s="98" t="str">
        <f t="shared" si="54"/>
        <v>Gestión Tecnologías de Información y Comunicación</v>
      </c>
      <c r="L517" s="98" t="s">
        <v>412</v>
      </c>
    </row>
    <row r="518" spans="3:12" x14ac:dyDescent="0.25">
      <c r="C518" s="109" t="s">
        <v>52</v>
      </c>
      <c r="D518" s="671"/>
      <c r="E518" s="213">
        <v>0</v>
      </c>
      <c r="F518" s="119">
        <v>25</v>
      </c>
      <c r="G518" s="97">
        <f t="shared" si="53"/>
        <v>0</v>
      </c>
      <c r="H518" s="161"/>
      <c r="I518" s="98" t="s">
        <v>942</v>
      </c>
      <c r="J518" s="98" t="str">
        <f>VLOOKUP(I518,Presupuesto!$B$11:$C$566,2,0)</f>
        <v>UTILES DE ESCRITORIO, OFICINA Y ENSE¥ANZA</v>
      </c>
      <c r="K518" s="98" t="str">
        <f t="shared" si="54"/>
        <v>Gestión Tecnologías de Información y Comunicación</v>
      </c>
      <c r="L518" s="98" t="s">
        <v>412</v>
      </c>
    </row>
    <row r="519" spans="3:12" ht="15.75" thickBot="1" x14ac:dyDescent="0.3">
      <c r="C519" s="217" t="s">
        <v>430</v>
      </c>
      <c r="D519" s="218">
        <v>0</v>
      </c>
      <c r="E519" s="327">
        <v>0</v>
      </c>
      <c r="F519" s="104">
        <f>HLOOKUP(C519,$AH$2:$BU$3,2,0)</f>
        <v>1150</v>
      </c>
      <c r="G519" s="105">
        <f>D519*E519*F519</f>
        <v>0</v>
      </c>
      <c r="H519" s="328"/>
      <c r="I519" s="329" t="s">
        <v>301</v>
      </c>
      <c r="J519" s="106" t="str">
        <f>VLOOKUP(I519,Presupuesto!$B$11:$C$566,2,0)</f>
        <v>VIATICOS (26200-00)</v>
      </c>
      <c r="K519" s="330" t="str">
        <f t="shared" si="54"/>
        <v>Gestión Tecnologías de Información y Comunicación</v>
      </c>
      <c r="L519" s="330" t="s">
        <v>412</v>
      </c>
    </row>
    <row r="521" spans="3:12" ht="15.75" thickBot="1" x14ac:dyDescent="0.3"/>
    <row r="522" spans="3:12" ht="15.75" thickBot="1" x14ac:dyDescent="0.3">
      <c r="C522" s="29" t="s">
        <v>43</v>
      </c>
      <c r="D522" s="30">
        <f>SUM(G529:G538)</f>
        <v>560</v>
      </c>
      <c r="E522" s="93"/>
      <c r="F522" s="93"/>
      <c r="G522" s="93"/>
      <c r="H522" s="76"/>
      <c r="I522" s="76"/>
      <c r="J522" s="76"/>
      <c r="K522" s="112"/>
      <c r="L522" s="433"/>
    </row>
    <row r="523" spans="3:12" x14ac:dyDescent="0.25">
      <c r="C523" s="70"/>
      <c r="D523" s="31"/>
      <c r="E523" s="93"/>
      <c r="F523" s="93"/>
      <c r="G523" s="93"/>
      <c r="H523" s="76"/>
      <c r="I523" s="76"/>
      <c r="J523" s="76"/>
      <c r="K523" s="112"/>
      <c r="L523" s="433"/>
    </row>
    <row r="524" spans="3:12" x14ac:dyDescent="0.25">
      <c r="C524" s="70"/>
      <c r="D524" s="31"/>
      <c r="E524" s="93"/>
      <c r="F524" s="93"/>
      <c r="G524" s="93"/>
      <c r="H524" s="76"/>
      <c r="I524" s="76"/>
      <c r="J524" s="76"/>
      <c r="K524" s="112"/>
      <c r="L524" s="433"/>
    </row>
    <row r="525" spans="3:12" ht="15.75" x14ac:dyDescent="0.25">
      <c r="C525" s="202" t="s">
        <v>392</v>
      </c>
      <c r="D525" s="357" t="s">
        <v>2624</v>
      </c>
      <c r="E525" s="93"/>
      <c r="F525" s="93"/>
      <c r="G525" s="93"/>
      <c r="H525" s="76"/>
      <c r="I525" s="76"/>
      <c r="J525" s="76"/>
      <c r="K525" s="112"/>
      <c r="L525" s="433"/>
    </row>
    <row r="526" spans="3:12" ht="18.75" x14ac:dyDescent="0.25">
      <c r="C526" s="211" t="str">
        <f>IFERROR(VLOOKUP(D525,'1. Desarrollo e Innov. Curricu.'!$E:$F,2,FALSE),IFERROR(VLOOKUP(D525,'2. Investigación Científica'!$E:$F,2,FALSE),IFERROR(VLOOKUP(D525,'3. Vinculación Univ. Sociedad'!$E:$F,2,FALSE),IFERROR(VLOOKUP(D525,'4. Docencia y Profesorado Univ.'!$E:$F,2,FALSE),IFERROR(VLOOKUP(D525,'5. Estudiantes y Graduados'!$E:$F,2,FALSE),IFERROR(VLOOKUP(D525,'11. Gestion Administrativa'!$E:$F,2,FALSE),IFERROR(VLOOKUP(D525,'13. Gestión Académica'!$E:$F,2,FALSE),IFERROR(VLOOKUP(D525,'8. Asegura. de la Calid. y M'!$E:$F,2,FALSE),IFERROR(VLOOKUP(D525,'6. Gestión del Conocimiento'!$E:$F,2,FALSE),IFERROR(VLOOKUP(D525,'15. Gobernabilidad y Proceso...'!$E:$F,2,FALSE),IFERROR(VLOOKUP(D525,'12. Gestión del Talento Humano'!$E:$F,2,FALSE),IFERROR(VLOOKUP(D525,'14. Internacional... de la E.S.'!$E:$F,2,FALSE),IFERROR(VLOOKUP(D525,'10. Posgrado'!$E:$F,2,FALSE),IFERROR(VLOOKUP(D525,'17. Gestión TIC'!$E:$F,2,FALSE),IFERROR(VLOOKUP(D525,'16. Desa. del Sistema Educ.Sup.'!$E:$F,2,FALSE),IFERROR(VLOOKUP(D525,'9. Cultura de Inno. Insti...'!$E:$F,2,FALSE),VLOOKUP(D525,'7. Lo Esencial de la Reforma U.'!$E:$F,2,0)))))))))))))))))</f>
        <v>1. Integrar la  agenda artístico-cultural de la Facultad previo al año de ejecución.</v>
      </c>
      <c r="D526" s="31"/>
      <c r="E526" s="93"/>
      <c r="F526" s="93"/>
      <c r="G526" s="93"/>
      <c r="H526" s="76"/>
      <c r="I526" s="76"/>
      <c r="J526" s="76"/>
      <c r="K526" s="112"/>
      <c r="L526" s="433"/>
    </row>
    <row r="527" spans="3:12" ht="15.75" thickBot="1" x14ac:dyDescent="0.3">
      <c r="C527" s="70"/>
      <c r="D527" s="31"/>
      <c r="E527" s="93"/>
      <c r="F527" s="93"/>
      <c r="G527" s="93"/>
      <c r="H527" s="76"/>
      <c r="I527" s="76"/>
      <c r="J527" s="76"/>
      <c r="K527" s="112"/>
      <c r="L527" s="433"/>
    </row>
    <row r="528" spans="3:12" ht="30.75" thickBot="1" x14ac:dyDescent="0.3">
      <c r="C528" s="126" t="s">
        <v>44</v>
      </c>
      <c r="D528" s="129" t="s">
        <v>45</v>
      </c>
      <c r="E528" s="128" t="s">
        <v>55</v>
      </c>
      <c r="F528" s="128" t="s">
        <v>57</v>
      </c>
      <c r="G528" s="127" t="s">
        <v>27</v>
      </c>
      <c r="H528" s="133" t="s">
        <v>131</v>
      </c>
      <c r="I528" s="128" t="s">
        <v>46</v>
      </c>
      <c r="J528" s="128" t="s">
        <v>132</v>
      </c>
      <c r="K528" s="128" t="s">
        <v>410</v>
      </c>
      <c r="L528" s="128" t="s">
        <v>411</v>
      </c>
    </row>
    <row r="529" spans="3:12" x14ac:dyDescent="0.25">
      <c r="C529" s="322" t="s">
        <v>47</v>
      </c>
      <c r="D529" s="670">
        <v>8</v>
      </c>
      <c r="E529" s="323"/>
      <c r="F529" s="115">
        <v>30000</v>
      </c>
      <c r="G529" s="324">
        <f t="shared" ref="G529:G537" si="55">E529*F529</f>
        <v>0</v>
      </c>
      <c r="H529" s="325"/>
      <c r="I529" s="116" t="s">
        <v>699</v>
      </c>
      <c r="J529" s="116" t="str">
        <f>VLOOKUP(I529,Presupuesto!$B$11:$C$566,2,0)</f>
        <v>SERVICIOS DE CAPACITACION.</v>
      </c>
      <c r="K529" s="326" t="s">
        <v>1484</v>
      </c>
      <c r="L529" s="116" t="s">
        <v>394</v>
      </c>
    </row>
    <row r="530" spans="3:12" x14ac:dyDescent="0.25">
      <c r="C530" s="99" t="s">
        <v>48</v>
      </c>
      <c r="D530" s="671"/>
      <c r="E530" s="200">
        <v>0</v>
      </c>
      <c r="F530" s="100">
        <v>50</v>
      </c>
      <c r="G530" s="97">
        <f t="shared" si="55"/>
        <v>0</v>
      </c>
      <c r="H530" s="161"/>
      <c r="I530" s="98" t="s">
        <v>717</v>
      </c>
      <c r="J530" s="98" t="str">
        <f>VLOOKUP(I530,Presupuesto!$B$11:$C$566,2,0)</f>
        <v>SERVICIOS DE IMPRENTA PUBLIC.Y REPRODUCCION</v>
      </c>
      <c r="K530" s="98" t="str">
        <f>$K$226</f>
        <v>Gestión Tecnologías de Información y Comunicación</v>
      </c>
      <c r="L530" s="98" t="s">
        <v>412</v>
      </c>
    </row>
    <row r="531" spans="3:12" x14ac:dyDescent="0.25">
      <c r="C531" s="99" t="s">
        <v>49</v>
      </c>
      <c r="D531" s="671"/>
      <c r="E531" s="200">
        <f>D529</f>
        <v>8</v>
      </c>
      <c r="F531" s="100">
        <v>70</v>
      </c>
      <c r="G531" s="97">
        <f t="shared" si="55"/>
        <v>560</v>
      </c>
      <c r="H531" s="161" t="s">
        <v>129</v>
      </c>
      <c r="I531" s="98" t="s">
        <v>792</v>
      </c>
      <c r="J531" s="98" t="str">
        <f>VLOOKUP(I531,Presupuesto!$B$11:$C$566,2,0)</f>
        <v>ALIMENTOS B EBIDAS PARA PERSONAS</v>
      </c>
      <c r="K531" s="98" t="s">
        <v>1361</v>
      </c>
      <c r="L531" s="98" t="s">
        <v>403</v>
      </c>
    </row>
    <row r="532" spans="3:12" x14ac:dyDescent="0.25">
      <c r="C532" s="99" t="s">
        <v>50</v>
      </c>
      <c r="D532" s="671"/>
      <c r="E532" s="151">
        <v>0</v>
      </c>
      <c r="F532" s="118">
        <v>10000</v>
      </c>
      <c r="G532" s="97">
        <f t="shared" si="55"/>
        <v>0</v>
      </c>
      <c r="H532" s="161"/>
      <c r="I532" s="318" t="s">
        <v>300</v>
      </c>
      <c r="J532" s="98" t="str">
        <f>VLOOKUP(I532,Presupuesto!$B$11:$C$566,2,0)</f>
        <v>PASAJES (26100-00)</v>
      </c>
      <c r="K532" s="98" t="str">
        <f t="shared" ref="K532:K538" si="56">$K$226</f>
        <v>Gestión Tecnologías de Información y Comunicación</v>
      </c>
      <c r="L532" s="98" t="s">
        <v>412</v>
      </c>
    </row>
    <row r="533" spans="3:12" x14ac:dyDescent="0.25">
      <c r="C533" s="99" t="s">
        <v>417</v>
      </c>
      <c r="D533" s="671"/>
      <c r="E533" s="151">
        <v>0</v>
      </c>
      <c r="F533" s="118">
        <v>250</v>
      </c>
      <c r="G533" s="97">
        <f t="shared" si="55"/>
        <v>0</v>
      </c>
      <c r="H533" s="161"/>
      <c r="I533" s="98" t="s">
        <v>821</v>
      </c>
      <c r="J533" s="98" t="str">
        <f>VLOOKUP(I533,Presupuesto!$B$11:$C$566,2,0)</f>
        <v>PRODUCTOS PAPEL Y CARTON</v>
      </c>
      <c r="K533" s="98" t="str">
        <f t="shared" si="56"/>
        <v>Gestión Tecnologías de Información y Comunicación</v>
      </c>
      <c r="L533" s="98" t="s">
        <v>412</v>
      </c>
    </row>
    <row r="534" spans="3:12" x14ac:dyDescent="0.25">
      <c r="C534" s="99" t="s">
        <v>51</v>
      </c>
      <c r="D534" s="671"/>
      <c r="E534" s="200">
        <v>0</v>
      </c>
      <c r="F534" s="100">
        <v>85</v>
      </c>
      <c r="G534" s="97">
        <f t="shared" si="55"/>
        <v>0</v>
      </c>
      <c r="H534" s="161"/>
      <c r="I534" s="98" t="s">
        <v>821</v>
      </c>
      <c r="J534" s="98" t="str">
        <f>VLOOKUP(I534,Presupuesto!$B$11:$C$566,2,0)</f>
        <v>PRODUCTOS PAPEL Y CARTON</v>
      </c>
      <c r="K534" s="98" t="str">
        <f t="shared" si="56"/>
        <v>Gestión Tecnologías de Información y Comunicación</v>
      </c>
      <c r="L534" s="98" t="s">
        <v>412</v>
      </c>
    </row>
    <row r="535" spans="3:12" x14ac:dyDescent="0.25">
      <c r="C535" s="99" t="s">
        <v>123</v>
      </c>
      <c r="D535" s="671"/>
      <c r="E535" s="200">
        <v>0</v>
      </c>
      <c r="F535" s="100">
        <v>36</v>
      </c>
      <c r="G535" s="97">
        <f t="shared" si="55"/>
        <v>0</v>
      </c>
      <c r="H535" s="161"/>
      <c r="I535" s="98" t="s">
        <v>942</v>
      </c>
      <c r="J535" s="98" t="str">
        <f>VLOOKUP(I535,Presupuesto!$B$11:$C$566,2,0)</f>
        <v>UTILES DE ESCRITORIO, OFICINA Y ENSE¥ANZA</v>
      </c>
      <c r="K535" s="98" t="str">
        <f t="shared" si="56"/>
        <v>Gestión Tecnologías de Información y Comunicación</v>
      </c>
      <c r="L535" s="98" t="s">
        <v>412</v>
      </c>
    </row>
    <row r="536" spans="3:12" x14ac:dyDescent="0.25">
      <c r="C536" s="99" t="s">
        <v>34</v>
      </c>
      <c r="D536" s="671"/>
      <c r="E536" s="200">
        <v>0</v>
      </c>
      <c r="F536" s="100">
        <v>80</v>
      </c>
      <c r="G536" s="97">
        <f t="shared" si="55"/>
        <v>0</v>
      </c>
      <c r="H536" s="161"/>
      <c r="I536" s="98" t="s">
        <v>942</v>
      </c>
      <c r="J536" s="98" t="str">
        <f>VLOOKUP(I536,Presupuesto!$B$11:$C$566,2,0)</f>
        <v>UTILES DE ESCRITORIO, OFICINA Y ENSE¥ANZA</v>
      </c>
      <c r="K536" s="98" t="str">
        <f t="shared" si="56"/>
        <v>Gestión Tecnologías de Información y Comunicación</v>
      </c>
      <c r="L536" s="98" t="s">
        <v>412</v>
      </c>
    </row>
    <row r="537" spans="3:12" x14ac:dyDescent="0.25">
      <c r="C537" s="109" t="s">
        <v>52</v>
      </c>
      <c r="D537" s="671"/>
      <c r="E537" s="213">
        <v>0</v>
      </c>
      <c r="F537" s="119">
        <v>25</v>
      </c>
      <c r="G537" s="97">
        <f t="shared" si="55"/>
        <v>0</v>
      </c>
      <c r="H537" s="161"/>
      <c r="I537" s="98" t="s">
        <v>942</v>
      </c>
      <c r="J537" s="98" t="str">
        <f>VLOOKUP(I537,Presupuesto!$B$11:$C$566,2,0)</f>
        <v>UTILES DE ESCRITORIO, OFICINA Y ENSE¥ANZA</v>
      </c>
      <c r="K537" s="98" t="str">
        <f t="shared" si="56"/>
        <v>Gestión Tecnologías de Información y Comunicación</v>
      </c>
      <c r="L537" s="98" t="s">
        <v>412</v>
      </c>
    </row>
    <row r="538" spans="3:12" ht="15.75" thickBot="1" x14ac:dyDescent="0.3">
      <c r="C538" s="217" t="s">
        <v>430</v>
      </c>
      <c r="D538" s="218">
        <v>0</v>
      </c>
      <c r="E538" s="327">
        <v>0</v>
      </c>
      <c r="F538" s="104">
        <f>HLOOKUP(C538,$AH$2:$BU$3,2,0)</f>
        <v>1150</v>
      </c>
      <c r="G538" s="105">
        <f>D538*E538*F538</f>
        <v>0</v>
      </c>
      <c r="H538" s="328"/>
      <c r="I538" s="329" t="s">
        <v>301</v>
      </c>
      <c r="J538" s="106" t="str">
        <f>VLOOKUP(I538,Presupuesto!$B$11:$C$566,2,0)</f>
        <v>VIATICOS (26200-00)</v>
      </c>
      <c r="K538" s="330" t="str">
        <f t="shared" si="56"/>
        <v>Gestión Tecnologías de Información y Comunicación</v>
      </c>
      <c r="L538" s="330" t="s">
        <v>412</v>
      </c>
    </row>
    <row r="540" spans="3:12" ht="15.75" thickBot="1" x14ac:dyDescent="0.3"/>
    <row r="541" spans="3:12" ht="15.75" thickBot="1" x14ac:dyDescent="0.3">
      <c r="C541" s="29" t="s">
        <v>43</v>
      </c>
      <c r="D541" s="30">
        <f>SUM(G548:G557)</f>
        <v>6560</v>
      </c>
      <c r="E541" s="93"/>
      <c r="F541" s="93"/>
      <c r="G541" s="93"/>
      <c r="H541" s="76"/>
      <c r="I541" s="76"/>
      <c r="J541" s="76"/>
      <c r="K541" s="112"/>
      <c r="L541" s="433"/>
    </row>
    <row r="542" spans="3:12" x14ac:dyDescent="0.25">
      <c r="C542" s="70"/>
      <c r="D542" s="31"/>
      <c r="E542" s="93"/>
      <c r="F542" s="93"/>
      <c r="G542" s="93"/>
      <c r="H542" s="76"/>
      <c r="I542" s="76"/>
      <c r="J542" s="76"/>
      <c r="K542" s="112"/>
      <c r="L542" s="433"/>
    </row>
    <row r="543" spans="3:12" x14ac:dyDescent="0.25">
      <c r="C543" s="70"/>
      <c r="D543" s="31"/>
      <c r="E543" s="93"/>
      <c r="F543" s="93"/>
      <c r="G543" s="93"/>
      <c r="H543" s="76"/>
      <c r="I543" s="76"/>
      <c r="J543" s="76"/>
      <c r="K543" s="112"/>
      <c r="L543" s="433"/>
    </row>
    <row r="544" spans="3:12" ht="15.75" x14ac:dyDescent="0.25">
      <c r="C544" s="202" t="s">
        <v>392</v>
      </c>
      <c r="D544" s="357" t="s">
        <v>2632</v>
      </c>
      <c r="E544" s="93"/>
      <c r="F544" s="93"/>
      <c r="G544" s="93"/>
      <c r="H544" s="76"/>
      <c r="I544" s="76"/>
      <c r="J544" s="76"/>
      <c r="K544" s="112"/>
      <c r="L544" s="433"/>
    </row>
    <row r="545" spans="3:12" ht="18.75" x14ac:dyDescent="0.25">
      <c r="C545" s="211" t="str">
        <f>IFERROR(VLOOKUP(D544,'1. Desarrollo e Innov. Curricu.'!$E:$F,2,FALSE),IFERROR(VLOOKUP(D544,'2. Investigación Científica'!$E:$F,2,FALSE),IFERROR(VLOOKUP(D544,'3. Vinculación Univ. Sociedad'!$E:$F,2,FALSE),IFERROR(VLOOKUP(D544,'4. Docencia y Profesorado Univ.'!$E:$F,2,FALSE),IFERROR(VLOOKUP(D544,'5. Estudiantes y Graduados'!$E:$F,2,FALSE),IFERROR(VLOOKUP(D544,'11. Gestion Administrativa'!$E:$F,2,FALSE),IFERROR(VLOOKUP(D544,'13. Gestión Académica'!$E:$F,2,FALSE),IFERROR(VLOOKUP(D544,'8. Asegura. de la Calid. y M'!$E:$F,2,FALSE),IFERROR(VLOOKUP(D544,'6. Gestión del Conocimiento'!$E:$F,2,FALSE),IFERROR(VLOOKUP(D544,'15. Gobernabilidad y Proceso...'!$E:$F,2,FALSE),IFERROR(VLOOKUP(D544,'12. Gestión del Talento Humano'!$E:$F,2,FALSE),IFERROR(VLOOKUP(D544,'14. Internacional... de la E.S.'!$E:$F,2,FALSE),IFERROR(VLOOKUP(D544,'10. Posgrado'!$E:$F,2,FALSE),IFERROR(VLOOKUP(D544,'17. Gestión TIC'!$E:$F,2,FALSE),IFERROR(VLOOKUP(D544,'16. Desa. del Sistema Educ.Sup.'!$E:$F,2,FALSE),IFERROR(VLOOKUP(D544,'9. Cultura de Inno. Insti...'!$E:$F,2,FALSE),VLOOKUP(D544,'7. Lo Esencial de la Reforma U.'!$E:$F,2,0)))))))))))))))))</f>
        <v>5. Diseñar la Agenda Anual de la Facultad 2016.</v>
      </c>
      <c r="D545" s="31"/>
      <c r="E545" s="93"/>
      <c r="F545" s="93"/>
      <c r="G545" s="93"/>
      <c r="H545" s="76"/>
      <c r="I545" s="76"/>
      <c r="J545" s="76"/>
      <c r="K545" s="112"/>
      <c r="L545" s="433"/>
    </row>
    <row r="546" spans="3:12" ht="15.75" thickBot="1" x14ac:dyDescent="0.3">
      <c r="C546" s="70"/>
      <c r="D546" s="31"/>
      <c r="E546" s="93"/>
      <c r="F546" s="93"/>
      <c r="G546" s="93"/>
      <c r="H546" s="76"/>
      <c r="I546" s="76"/>
      <c r="J546" s="76"/>
      <c r="K546" s="112"/>
      <c r="L546" s="433"/>
    </row>
    <row r="547" spans="3:12" ht="30.75" thickBot="1" x14ac:dyDescent="0.3">
      <c r="C547" s="126" t="s">
        <v>44</v>
      </c>
      <c r="D547" s="129" t="s">
        <v>45</v>
      </c>
      <c r="E547" s="128" t="s">
        <v>55</v>
      </c>
      <c r="F547" s="128" t="s">
        <v>57</v>
      </c>
      <c r="G547" s="127" t="s">
        <v>27</v>
      </c>
      <c r="H547" s="133" t="s">
        <v>131</v>
      </c>
      <c r="I547" s="128" t="s">
        <v>46</v>
      </c>
      <c r="J547" s="128" t="s">
        <v>132</v>
      </c>
      <c r="K547" s="128" t="s">
        <v>410</v>
      </c>
      <c r="L547" s="128" t="s">
        <v>411</v>
      </c>
    </row>
    <row r="548" spans="3:12" x14ac:dyDescent="0.25">
      <c r="C548" s="322" t="s">
        <v>47</v>
      </c>
      <c r="D548" s="670">
        <v>8</v>
      </c>
      <c r="E548" s="323"/>
      <c r="F548" s="115">
        <v>30000</v>
      </c>
      <c r="G548" s="324">
        <f t="shared" ref="G548:G556" si="57">E548*F548</f>
        <v>0</v>
      </c>
      <c r="H548" s="325"/>
      <c r="I548" s="116" t="s">
        <v>699</v>
      </c>
      <c r="J548" s="116" t="str">
        <f>VLOOKUP(I548,Presupuesto!$B$11:$C$566,2,0)</f>
        <v>SERVICIOS DE CAPACITACION.</v>
      </c>
      <c r="K548" s="326" t="s">
        <v>1484</v>
      </c>
      <c r="L548" s="116" t="s">
        <v>394</v>
      </c>
    </row>
    <row r="549" spans="3:12" x14ac:dyDescent="0.25">
      <c r="C549" s="99" t="s">
        <v>48</v>
      </c>
      <c r="D549" s="671"/>
      <c r="E549" s="200">
        <v>20</v>
      </c>
      <c r="F549" s="100">
        <v>300</v>
      </c>
      <c r="G549" s="97">
        <f t="shared" si="57"/>
        <v>6000</v>
      </c>
      <c r="H549" s="161" t="s">
        <v>129</v>
      </c>
      <c r="I549" s="98" t="s">
        <v>717</v>
      </c>
      <c r="J549" s="98" t="str">
        <f>VLOOKUP(I549,Presupuesto!$B$11:$C$566,2,0)</f>
        <v>SERVICIOS DE IMPRENTA PUBLIC.Y REPRODUCCION</v>
      </c>
      <c r="K549" s="98" t="s">
        <v>1362</v>
      </c>
      <c r="L549" s="98" t="s">
        <v>394</v>
      </c>
    </row>
    <row r="550" spans="3:12" x14ac:dyDescent="0.25">
      <c r="C550" s="99" t="s">
        <v>49</v>
      </c>
      <c r="D550" s="671"/>
      <c r="E550" s="200">
        <f>D548</f>
        <v>8</v>
      </c>
      <c r="F550" s="100">
        <v>70</v>
      </c>
      <c r="G550" s="97">
        <f t="shared" si="57"/>
        <v>560</v>
      </c>
      <c r="H550" s="161" t="s">
        <v>129</v>
      </c>
      <c r="I550" s="98" t="s">
        <v>792</v>
      </c>
      <c r="J550" s="98" t="str">
        <f>VLOOKUP(I550,Presupuesto!$B$11:$C$566,2,0)</f>
        <v>ALIMENTOS B EBIDAS PARA PERSONAS</v>
      </c>
      <c r="K550" s="98" t="s">
        <v>1362</v>
      </c>
      <c r="L550" s="98" t="s">
        <v>394</v>
      </c>
    </row>
    <row r="551" spans="3:12" x14ac:dyDescent="0.25">
      <c r="C551" s="99" t="s">
        <v>50</v>
      </c>
      <c r="D551" s="671"/>
      <c r="E551" s="151">
        <v>0</v>
      </c>
      <c r="F551" s="118">
        <v>10000</v>
      </c>
      <c r="G551" s="97">
        <f t="shared" si="57"/>
        <v>0</v>
      </c>
      <c r="H551" s="161"/>
      <c r="I551" s="318" t="s">
        <v>300</v>
      </c>
      <c r="J551" s="98" t="str">
        <f>VLOOKUP(I551,Presupuesto!$B$11:$C$566,2,0)</f>
        <v>PASAJES (26100-00)</v>
      </c>
      <c r="K551" s="98" t="str">
        <f t="shared" ref="K551:K557" si="58">$K$226</f>
        <v>Gestión Tecnologías de Información y Comunicación</v>
      </c>
      <c r="L551" s="98" t="s">
        <v>412</v>
      </c>
    </row>
    <row r="552" spans="3:12" x14ac:dyDescent="0.25">
      <c r="C552" s="99" t="s">
        <v>417</v>
      </c>
      <c r="D552" s="671"/>
      <c r="E552" s="151">
        <v>0</v>
      </c>
      <c r="F552" s="118">
        <v>250</v>
      </c>
      <c r="G552" s="97">
        <f t="shared" si="57"/>
        <v>0</v>
      </c>
      <c r="H552" s="161"/>
      <c r="I552" s="98" t="s">
        <v>821</v>
      </c>
      <c r="J552" s="98" t="str">
        <f>VLOOKUP(I552,Presupuesto!$B$11:$C$566,2,0)</f>
        <v>PRODUCTOS PAPEL Y CARTON</v>
      </c>
      <c r="K552" s="98" t="str">
        <f t="shared" si="58"/>
        <v>Gestión Tecnologías de Información y Comunicación</v>
      </c>
      <c r="L552" s="98" t="s">
        <v>412</v>
      </c>
    </row>
    <row r="553" spans="3:12" x14ac:dyDescent="0.25">
      <c r="C553" s="99" t="s">
        <v>51</v>
      </c>
      <c r="D553" s="671"/>
      <c r="E553" s="200">
        <v>0</v>
      </c>
      <c r="F553" s="100">
        <v>85</v>
      </c>
      <c r="G553" s="97">
        <f t="shared" si="57"/>
        <v>0</v>
      </c>
      <c r="H553" s="161"/>
      <c r="I553" s="98" t="s">
        <v>821</v>
      </c>
      <c r="J553" s="98" t="str">
        <f>VLOOKUP(I553,Presupuesto!$B$11:$C$566,2,0)</f>
        <v>PRODUCTOS PAPEL Y CARTON</v>
      </c>
      <c r="K553" s="98" t="str">
        <f t="shared" si="58"/>
        <v>Gestión Tecnologías de Información y Comunicación</v>
      </c>
      <c r="L553" s="98" t="s">
        <v>412</v>
      </c>
    </row>
    <row r="554" spans="3:12" x14ac:dyDescent="0.25">
      <c r="C554" s="99" t="s">
        <v>123</v>
      </c>
      <c r="D554" s="671"/>
      <c r="E554" s="200">
        <v>0</v>
      </c>
      <c r="F554" s="100">
        <v>36</v>
      </c>
      <c r="G554" s="97">
        <f t="shared" si="57"/>
        <v>0</v>
      </c>
      <c r="H554" s="161"/>
      <c r="I554" s="98" t="s">
        <v>942</v>
      </c>
      <c r="J554" s="98" t="str">
        <f>VLOOKUP(I554,Presupuesto!$B$11:$C$566,2,0)</f>
        <v>UTILES DE ESCRITORIO, OFICINA Y ENSE¥ANZA</v>
      </c>
      <c r="K554" s="98" t="str">
        <f t="shared" si="58"/>
        <v>Gestión Tecnologías de Información y Comunicación</v>
      </c>
      <c r="L554" s="98" t="s">
        <v>412</v>
      </c>
    </row>
    <row r="555" spans="3:12" x14ac:dyDescent="0.25">
      <c r="C555" s="99" t="s">
        <v>34</v>
      </c>
      <c r="D555" s="671"/>
      <c r="E555" s="200">
        <v>0</v>
      </c>
      <c r="F555" s="100">
        <v>80</v>
      </c>
      <c r="G555" s="97">
        <f t="shared" si="57"/>
        <v>0</v>
      </c>
      <c r="H555" s="161"/>
      <c r="I555" s="98" t="s">
        <v>942</v>
      </c>
      <c r="J555" s="98" t="str">
        <f>VLOOKUP(I555,Presupuesto!$B$11:$C$566,2,0)</f>
        <v>UTILES DE ESCRITORIO, OFICINA Y ENSE¥ANZA</v>
      </c>
      <c r="K555" s="98" t="str">
        <f t="shared" si="58"/>
        <v>Gestión Tecnologías de Información y Comunicación</v>
      </c>
      <c r="L555" s="98" t="s">
        <v>412</v>
      </c>
    </row>
    <row r="556" spans="3:12" x14ac:dyDescent="0.25">
      <c r="C556" s="109" t="s">
        <v>52</v>
      </c>
      <c r="D556" s="671"/>
      <c r="E556" s="213">
        <v>0</v>
      </c>
      <c r="F556" s="119">
        <v>25</v>
      </c>
      <c r="G556" s="97">
        <f t="shared" si="57"/>
        <v>0</v>
      </c>
      <c r="H556" s="161"/>
      <c r="I556" s="98" t="s">
        <v>942</v>
      </c>
      <c r="J556" s="98" t="str">
        <f>VLOOKUP(I556,Presupuesto!$B$11:$C$566,2,0)</f>
        <v>UTILES DE ESCRITORIO, OFICINA Y ENSE¥ANZA</v>
      </c>
      <c r="K556" s="98" t="str">
        <f t="shared" si="58"/>
        <v>Gestión Tecnologías de Información y Comunicación</v>
      </c>
      <c r="L556" s="98" t="s">
        <v>412</v>
      </c>
    </row>
    <row r="557" spans="3:12" ht="15.75" thickBot="1" x14ac:dyDescent="0.3">
      <c r="C557" s="217" t="s">
        <v>430</v>
      </c>
      <c r="D557" s="218">
        <v>0</v>
      </c>
      <c r="E557" s="327">
        <v>0</v>
      </c>
      <c r="F557" s="104">
        <f>HLOOKUP(C557,$AH$2:$BU$3,2,0)</f>
        <v>1150</v>
      </c>
      <c r="G557" s="105">
        <f>D557*E557*F557</f>
        <v>0</v>
      </c>
      <c r="H557" s="328"/>
      <c r="I557" s="329" t="s">
        <v>301</v>
      </c>
      <c r="J557" s="106" t="str">
        <f>VLOOKUP(I557,Presupuesto!$B$11:$C$566,2,0)</f>
        <v>VIATICOS (26200-00)</v>
      </c>
      <c r="K557" s="330" t="str">
        <f t="shared" si="58"/>
        <v>Gestión Tecnologías de Información y Comunicación</v>
      </c>
      <c r="L557" s="330" t="s">
        <v>412</v>
      </c>
    </row>
    <row r="559" spans="3:12" ht="15.75" thickBot="1" x14ac:dyDescent="0.3"/>
    <row r="560" spans="3:12" ht="15.75" thickBot="1" x14ac:dyDescent="0.3">
      <c r="C560" s="29" t="s">
        <v>43</v>
      </c>
      <c r="D560" s="30">
        <f>SUM(G567:G576)</f>
        <v>4100</v>
      </c>
      <c r="E560" s="93"/>
      <c r="F560" s="93"/>
      <c r="G560" s="93"/>
      <c r="H560" s="76"/>
      <c r="I560" s="76"/>
      <c r="J560" s="76"/>
      <c r="K560" s="112"/>
      <c r="L560" s="433"/>
    </row>
    <row r="561" spans="3:12" x14ac:dyDescent="0.25">
      <c r="C561" s="70"/>
      <c r="D561" s="31"/>
      <c r="E561" s="93"/>
      <c r="F561" s="93"/>
      <c r="G561" s="93"/>
      <c r="H561" s="76"/>
      <c r="I561" s="76"/>
      <c r="J561" s="76"/>
      <c r="K561" s="112"/>
      <c r="L561" s="433"/>
    </row>
    <row r="562" spans="3:12" x14ac:dyDescent="0.25">
      <c r="C562" s="70"/>
      <c r="D562" s="31"/>
      <c r="E562" s="93"/>
      <c r="F562" s="93"/>
      <c r="G562" s="93"/>
      <c r="H562" s="76"/>
      <c r="I562" s="76"/>
      <c r="J562" s="76"/>
      <c r="K562" s="112"/>
      <c r="L562" s="433"/>
    </row>
    <row r="563" spans="3:12" ht="15.75" x14ac:dyDescent="0.25">
      <c r="C563" s="202" t="s">
        <v>392</v>
      </c>
      <c r="D563" s="357" t="s">
        <v>2634</v>
      </c>
      <c r="E563" s="93"/>
      <c r="F563" s="93"/>
      <c r="G563" s="93"/>
      <c r="H563" s="76"/>
      <c r="I563" s="76"/>
      <c r="J563" s="76"/>
      <c r="K563" s="112"/>
      <c r="L563" s="433"/>
    </row>
    <row r="564" spans="3:12" ht="18.75" x14ac:dyDescent="0.25">
      <c r="C564" s="211" t="str">
        <f>IFERROR(VLOOKUP(D563,'1. Desarrollo e Innov. Curricu.'!$E:$F,2,FALSE),IFERROR(VLOOKUP(D563,'2. Investigación Científica'!$E:$F,2,FALSE),IFERROR(VLOOKUP(D563,'3. Vinculación Univ. Sociedad'!$E:$F,2,FALSE),IFERROR(VLOOKUP(D563,'4. Docencia y Profesorado Univ.'!$E:$F,2,FALSE),IFERROR(VLOOKUP(D563,'5. Estudiantes y Graduados'!$E:$F,2,FALSE),IFERROR(VLOOKUP(D563,'11. Gestion Administrativa'!$E:$F,2,FALSE),IFERROR(VLOOKUP(D563,'13. Gestión Académica'!$E:$F,2,FALSE),IFERROR(VLOOKUP(D563,'8. Asegura. de la Calid. y M'!$E:$F,2,FALSE),IFERROR(VLOOKUP(D563,'6. Gestión del Conocimiento'!$E:$F,2,FALSE),IFERROR(VLOOKUP(D563,'15. Gobernabilidad y Proceso...'!$E:$F,2,FALSE),IFERROR(VLOOKUP(D563,'12. Gestión del Talento Humano'!$E:$F,2,FALSE),IFERROR(VLOOKUP(D563,'14. Internacional... de la E.S.'!$E:$F,2,FALSE),IFERROR(VLOOKUP(D563,'10. Posgrado'!$E:$F,2,FALSE),IFERROR(VLOOKUP(D563,'17. Gestión TIC'!$E:$F,2,FALSE),IFERROR(VLOOKUP(D563,'16. Desa. del Sistema Educ.Sup.'!$E:$F,2,FALSE),IFERROR(VLOOKUP(D563,'9. Cultura de Inno. Insti...'!$E:$F,2,FALSE),VLOOKUP(D563,'7. Lo Esencial de la Reforma U.'!$E:$F,2,0)))))))))))))))))</f>
        <v>2. En tres jornadas de medio tiempo, diseñar una lista de cotejo y aplicarla, longitudinalmente y al azar, en las distintas Escuela/Dptos. de la Facultad en CU para conocer el grado de implementación del modelo educativo de la UNAH en la Facultad. Seguidamente, procesar la información.</v>
      </c>
      <c r="D564" s="31"/>
      <c r="E564" s="93"/>
      <c r="F564" s="93"/>
      <c r="G564" s="93"/>
      <c r="H564" s="76"/>
      <c r="I564" s="76"/>
      <c r="J564" s="76"/>
      <c r="K564" s="112"/>
      <c r="L564" s="433"/>
    </row>
    <row r="565" spans="3:12" ht="15.75" thickBot="1" x14ac:dyDescent="0.3">
      <c r="C565" s="70"/>
      <c r="D565" s="31"/>
      <c r="E565" s="93"/>
      <c r="F565" s="93"/>
      <c r="G565" s="93"/>
      <c r="H565" s="76"/>
      <c r="I565" s="76"/>
      <c r="J565" s="76"/>
      <c r="K565" s="112"/>
      <c r="L565" s="433"/>
    </row>
    <row r="566" spans="3:12" ht="30.75" thickBot="1" x14ac:dyDescent="0.3">
      <c r="C566" s="126" t="s">
        <v>44</v>
      </c>
      <c r="D566" s="129" t="s">
        <v>45</v>
      </c>
      <c r="E566" s="128" t="s">
        <v>55</v>
      </c>
      <c r="F566" s="128" t="s">
        <v>57</v>
      </c>
      <c r="G566" s="127" t="s">
        <v>27</v>
      </c>
      <c r="H566" s="133" t="s">
        <v>131</v>
      </c>
      <c r="I566" s="128" t="s">
        <v>46</v>
      </c>
      <c r="J566" s="128" t="s">
        <v>132</v>
      </c>
      <c r="K566" s="128" t="s">
        <v>410</v>
      </c>
      <c r="L566" s="128" t="s">
        <v>411</v>
      </c>
    </row>
    <row r="567" spans="3:12" x14ac:dyDescent="0.25">
      <c r="C567" s="322" t="s">
        <v>47</v>
      </c>
      <c r="D567" s="670">
        <v>20</v>
      </c>
      <c r="E567" s="323"/>
      <c r="F567" s="115">
        <v>30000</v>
      </c>
      <c r="G567" s="324">
        <f t="shared" ref="G567:G575" si="59">E567*F567</f>
        <v>0</v>
      </c>
      <c r="H567" s="325"/>
      <c r="I567" s="116" t="s">
        <v>699</v>
      </c>
      <c r="J567" s="116" t="str">
        <f>VLOOKUP(I567,Presupuesto!$B$11:$C$566,2,0)</f>
        <v>SERVICIOS DE CAPACITACION.</v>
      </c>
      <c r="K567" s="326" t="s">
        <v>1484</v>
      </c>
      <c r="L567" s="116" t="s">
        <v>394</v>
      </c>
    </row>
    <row r="568" spans="3:12" x14ac:dyDescent="0.25">
      <c r="C568" s="99" t="s">
        <v>48</v>
      </c>
      <c r="D568" s="671"/>
      <c r="E568" s="200">
        <v>100</v>
      </c>
      <c r="F568" s="100">
        <v>1</v>
      </c>
      <c r="G568" s="97">
        <f t="shared" si="59"/>
        <v>100</v>
      </c>
      <c r="H568" s="161" t="s">
        <v>129</v>
      </c>
      <c r="I568" s="98" t="s">
        <v>717</v>
      </c>
      <c r="J568" s="98" t="str">
        <f>VLOOKUP(I568,Presupuesto!$B$11:$C$566,2,0)</f>
        <v>SERVICIOS DE IMPRENTA PUBLIC.Y REPRODUCCION</v>
      </c>
      <c r="K568" s="98" t="s">
        <v>1363</v>
      </c>
      <c r="L568" s="98" t="s">
        <v>397</v>
      </c>
    </row>
    <row r="569" spans="3:12" x14ac:dyDescent="0.25">
      <c r="C569" s="99" t="s">
        <v>49</v>
      </c>
      <c r="D569" s="671"/>
      <c r="E569" s="200">
        <f>D567</f>
        <v>20</v>
      </c>
      <c r="F569" s="100">
        <v>200</v>
      </c>
      <c r="G569" s="97">
        <f t="shared" si="59"/>
        <v>4000</v>
      </c>
      <c r="H569" s="161" t="s">
        <v>129</v>
      </c>
      <c r="I569" s="98" t="s">
        <v>792</v>
      </c>
      <c r="J569" s="98" t="str">
        <f>VLOOKUP(I569,Presupuesto!$B$11:$C$566,2,0)</f>
        <v>ALIMENTOS B EBIDAS PARA PERSONAS</v>
      </c>
      <c r="K569" s="98" t="s">
        <v>1363</v>
      </c>
      <c r="L569" s="98" t="s">
        <v>397</v>
      </c>
    </row>
    <row r="570" spans="3:12" x14ac:dyDescent="0.25">
      <c r="C570" s="99" t="s">
        <v>50</v>
      </c>
      <c r="D570" s="671"/>
      <c r="E570" s="151">
        <v>0</v>
      </c>
      <c r="F570" s="118">
        <v>10000</v>
      </c>
      <c r="G570" s="97">
        <f t="shared" si="59"/>
        <v>0</v>
      </c>
      <c r="H570" s="161"/>
      <c r="I570" s="318" t="s">
        <v>300</v>
      </c>
      <c r="J570" s="98" t="str">
        <f>VLOOKUP(I570,Presupuesto!$B$11:$C$566,2,0)</f>
        <v>PASAJES (26100-00)</v>
      </c>
      <c r="K570" s="98" t="str">
        <f t="shared" ref="K570:K576" si="60">$K$226</f>
        <v>Gestión Tecnologías de Información y Comunicación</v>
      </c>
      <c r="L570" s="98" t="s">
        <v>412</v>
      </c>
    </row>
    <row r="571" spans="3:12" x14ac:dyDescent="0.25">
      <c r="C571" s="99" t="s">
        <v>417</v>
      </c>
      <c r="D571" s="671"/>
      <c r="E571" s="151">
        <v>0</v>
      </c>
      <c r="F571" s="118">
        <v>250</v>
      </c>
      <c r="G571" s="97">
        <f t="shared" si="59"/>
        <v>0</v>
      </c>
      <c r="H571" s="161"/>
      <c r="I571" s="98" t="s">
        <v>821</v>
      </c>
      <c r="J571" s="98" t="str">
        <f>VLOOKUP(I571,Presupuesto!$B$11:$C$566,2,0)</f>
        <v>PRODUCTOS PAPEL Y CARTON</v>
      </c>
      <c r="K571" s="98" t="str">
        <f t="shared" si="60"/>
        <v>Gestión Tecnologías de Información y Comunicación</v>
      </c>
      <c r="L571" s="98" t="s">
        <v>412</v>
      </c>
    </row>
    <row r="572" spans="3:12" x14ac:dyDescent="0.25">
      <c r="C572" s="99" t="s">
        <v>51</v>
      </c>
      <c r="D572" s="671"/>
      <c r="E572" s="200">
        <v>0</v>
      </c>
      <c r="F572" s="100">
        <v>85</v>
      </c>
      <c r="G572" s="97">
        <f t="shared" si="59"/>
        <v>0</v>
      </c>
      <c r="H572" s="161"/>
      <c r="I572" s="98" t="s">
        <v>821</v>
      </c>
      <c r="J572" s="98" t="str">
        <f>VLOOKUP(I572,Presupuesto!$B$11:$C$566,2,0)</f>
        <v>PRODUCTOS PAPEL Y CARTON</v>
      </c>
      <c r="K572" s="98" t="str">
        <f t="shared" si="60"/>
        <v>Gestión Tecnologías de Información y Comunicación</v>
      </c>
      <c r="L572" s="98" t="s">
        <v>412</v>
      </c>
    </row>
    <row r="573" spans="3:12" x14ac:dyDescent="0.25">
      <c r="C573" s="99" t="s">
        <v>123</v>
      </c>
      <c r="D573" s="671"/>
      <c r="E573" s="200">
        <v>0</v>
      </c>
      <c r="F573" s="100">
        <v>36</v>
      </c>
      <c r="G573" s="97">
        <f t="shared" si="59"/>
        <v>0</v>
      </c>
      <c r="H573" s="161"/>
      <c r="I573" s="98" t="s">
        <v>942</v>
      </c>
      <c r="J573" s="98" t="str">
        <f>VLOOKUP(I573,Presupuesto!$B$11:$C$566,2,0)</f>
        <v>UTILES DE ESCRITORIO, OFICINA Y ENSE¥ANZA</v>
      </c>
      <c r="K573" s="98" t="str">
        <f t="shared" si="60"/>
        <v>Gestión Tecnologías de Información y Comunicación</v>
      </c>
      <c r="L573" s="98" t="s">
        <v>412</v>
      </c>
    </row>
    <row r="574" spans="3:12" x14ac:dyDescent="0.25">
      <c r="C574" s="99" t="s">
        <v>34</v>
      </c>
      <c r="D574" s="671"/>
      <c r="E574" s="200">
        <v>0</v>
      </c>
      <c r="F574" s="100">
        <v>80</v>
      </c>
      <c r="G574" s="97">
        <f t="shared" si="59"/>
        <v>0</v>
      </c>
      <c r="H574" s="161"/>
      <c r="I574" s="98" t="s">
        <v>942</v>
      </c>
      <c r="J574" s="98" t="str">
        <f>VLOOKUP(I574,Presupuesto!$B$11:$C$566,2,0)</f>
        <v>UTILES DE ESCRITORIO, OFICINA Y ENSE¥ANZA</v>
      </c>
      <c r="K574" s="98" t="str">
        <f t="shared" si="60"/>
        <v>Gestión Tecnologías de Información y Comunicación</v>
      </c>
      <c r="L574" s="98" t="s">
        <v>412</v>
      </c>
    </row>
    <row r="575" spans="3:12" x14ac:dyDescent="0.25">
      <c r="C575" s="109" t="s">
        <v>52</v>
      </c>
      <c r="D575" s="671"/>
      <c r="E575" s="213">
        <v>0</v>
      </c>
      <c r="F575" s="119">
        <v>25</v>
      </c>
      <c r="G575" s="97">
        <f t="shared" si="59"/>
        <v>0</v>
      </c>
      <c r="H575" s="161"/>
      <c r="I575" s="98" t="s">
        <v>942</v>
      </c>
      <c r="J575" s="98" t="str">
        <f>VLOOKUP(I575,Presupuesto!$B$11:$C$566,2,0)</f>
        <v>UTILES DE ESCRITORIO, OFICINA Y ENSE¥ANZA</v>
      </c>
      <c r="K575" s="98" t="str">
        <f t="shared" si="60"/>
        <v>Gestión Tecnologías de Información y Comunicación</v>
      </c>
      <c r="L575" s="98" t="s">
        <v>412</v>
      </c>
    </row>
    <row r="576" spans="3:12" ht="15.75" thickBot="1" x14ac:dyDescent="0.3">
      <c r="C576" s="217" t="s">
        <v>430</v>
      </c>
      <c r="D576" s="218">
        <v>0</v>
      </c>
      <c r="E576" s="327">
        <v>0</v>
      </c>
      <c r="F576" s="104">
        <f>HLOOKUP(C576,$AH$2:$BU$3,2,0)</f>
        <v>1150</v>
      </c>
      <c r="G576" s="105">
        <f>D576*E576*F576</f>
        <v>0</v>
      </c>
      <c r="H576" s="328"/>
      <c r="I576" s="329" t="s">
        <v>301</v>
      </c>
      <c r="J576" s="106" t="str">
        <f>VLOOKUP(I576,Presupuesto!$B$11:$C$566,2,0)</f>
        <v>VIATICOS (26200-00)</v>
      </c>
      <c r="K576" s="330" t="str">
        <f t="shared" si="60"/>
        <v>Gestión Tecnologías de Información y Comunicación</v>
      </c>
      <c r="L576" s="330" t="s">
        <v>412</v>
      </c>
    </row>
    <row r="578" spans="3:12" ht="15.75" thickBot="1" x14ac:dyDescent="0.3"/>
    <row r="579" spans="3:12" ht="15.75" thickBot="1" x14ac:dyDescent="0.3">
      <c r="C579" s="29" t="s">
        <v>43</v>
      </c>
      <c r="D579" s="30">
        <f>SUM(G586:G595)</f>
        <v>5000</v>
      </c>
      <c r="E579" s="93"/>
      <c r="F579" s="93"/>
      <c r="G579" s="93"/>
      <c r="H579" s="76"/>
      <c r="I579" s="76"/>
      <c r="J579" s="76"/>
      <c r="K579" s="112"/>
      <c r="L579" s="433"/>
    </row>
    <row r="580" spans="3:12" x14ac:dyDescent="0.25">
      <c r="C580" s="70"/>
      <c r="D580" s="31"/>
      <c r="E580" s="93"/>
      <c r="F580" s="93"/>
      <c r="G580" s="93"/>
      <c r="H580" s="76"/>
      <c r="I580" s="76"/>
      <c r="J580" s="76"/>
      <c r="K580" s="112"/>
      <c r="L580" s="433"/>
    </row>
    <row r="581" spans="3:12" x14ac:dyDescent="0.25">
      <c r="C581" s="70"/>
      <c r="D581" s="31"/>
      <c r="E581" s="93"/>
      <c r="F581" s="93"/>
      <c r="G581" s="93"/>
      <c r="H581" s="76"/>
      <c r="I581" s="76"/>
      <c r="J581" s="76"/>
      <c r="K581" s="112"/>
      <c r="L581" s="433"/>
    </row>
    <row r="582" spans="3:12" ht="15.75" x14ac:dyDescent="0.25">
      <c r="C582" s="202" t="s">
        <v>392</v>
      </c>
      <c r="D582" s="357" t="s">
        <v>2635</v>
      </c>
      <c r="E582" s="93"/>
      <c r="F582" s="93"/>
      <c r="G582" s="93"/>
      <c r="H582" s="76"/>
      <c r="I582" s="76"/>
      <c r="J582" s="76"/>
      <c r="K582" s="112"/>
      <c r="L582" s="433"/>
    </row>
    <row r="583" spans="3:12" ht="18.75" x14ac:dyDescent="0.25">
      <c r="C583" s="211" t="str">
        <f>IFERROR(VLOOKUP(D582,'1. Desarrollo e Innov. Curricu.'!$E:$F,2,FALSE),IFERROR(VLOOKUP(D582,'2. Investigación Científica'!$E:$F,2,FALSE),IFERROR(VLOOKUP(D582,'3. Vinculación Univ. Sociedad'!$E:$F,2,FALSE),IFERROR(VLOOKUP(D582,'4. Docencia y Profesorado Univ.'!$E:$F,2,FALSE),IFERROR(VLOOKUP(D582,'5. Estudiantes y Graduados'!$E:$F,2,FALSE),IFERROR(VLOOKUP(D582,'11. Gestion Administrativa'!$E:$F,2,FALSE),IFERROR(VLOOKUP(D582,'13. Gestión Académica'!$E:$F,2,FALSE),IFERROR(VLOOKUP(D582,'8. Asegura. de la Calid. y M'!$E:$F,2,FALSE),IFERROR(VLOOKUP(D582,'6. Gestión del Conocimiento'!$E:$F,2,FALSE),IFERROR(VLOOKUP(D582,'15. Gobernabilidad y Proceso...'!$E:$F,2,FALSE),IFERROR(VLOOKUP(D582,'12. Gestión del Talento Humano'!$E:$F,2,FALSE),IFERROR(VLOOKUP(D582,'14. Internacional... de la E.S.'!$E:$F,2,FALSE),IFERROR(VLOOKUP(D582,'10. Posgrado'!$E:$F,2,FALSE),IFERROR(VLOOKUP(D582,'17. Gestión TIC'!$E:$F,2,FALSE),IFERROR(VLOOKUP(D582,'16. Desa. del Sistema Educ.Sup.'!$E:$F,2,FALSE),IFERROR(VLOOKUP(D582,'9. Cultura de Inno. Insti...'!$E:$F,2,FALSE),VLOOKUP(D582,'7. Lo Esencial de la Reforma U.'!$E:$F,2,0)))))))))))))))))</f>
        <v xml:space="preserve">3. Diseñar en 3 jornadas de trabajo un plan de acción que responda a los resultados
del diagnóstico realizado bajo la coordinación del Dpto. de Pedagogía y CE, sobre el grado de implementación del Modelo
Educativo de la UNAH, y cuando esté finalizado, presentarlo ante representantes del:
IPSD, la DIE, la SEDI, la SDP y la DEGT.
</v>
      </c>
      <c r="D583" s="31"/>
      <c r="E583" s="93"/>
      <c r="F583" s="93"/>
      <c r="G583" s="93"/>
      <c r="H583" s="76"/>
      <c r="I583" s="76"/>
      <c r="J583" s="76"/>
      <c r="K583" s="112"/>
      <c r="L583" s="433"/>
    </row>
    <row r="584" spans="3:12" ht="15.75" thickBot="1" x14ac:dyDescent="0.3">
      <c r="C584" s="70"/>
      <c r="D584" s="31"/>
      <c r="E584" s="93"/>
      <c r="F584" s="93"/>
      <c r="G584" s="93"/>
      <c r="H584" s="76"/>
      <c r="I584" s="76"/>
      <c r="J584" s="76"/>
      <c r="K584" s="112"/>
      <c r="L584" s="433"/>
    </row>
    <row r="585" spans="3:12" ht="30.75" thickBot="1" x14ac:dyDescent="0.3">
      <c r="C585" s="126" t="s">
        <v>44</v>
      </c>
      <c r="D585" s="129" t="s">
        <v>45</v>
      </c>
      <c r="E585" s="128" t="s">
        <v>55</v>
      </c>
      <c r="F585" s="128" t="s">
        <v>57</v>
      </c>
      <c r="G585" s="127" t="s">
        <v>27</v>
      </c>
      <c r="H585" s="133" t="s">
        <v>131</v>
      </c>
      <c r="I585" s="128" t="s">
        <v>46</v>
      </c>
      <c r="J585" s="128" t="s">
        <v>132</v>
      </c>
      <c r="K585" s="128" t="s">
        <v>410</v>
      </c>
      <c r="L585" s="128" t="s">
        <v>411</v>
      </c>
    </row>
    <row r="586" spans="3:12" x14ac:dyDescent="0.25">
      <c r="C586" s="322" t="s">
        <v>47</v>
      </c>
      <c r="D586" s="670">
        <v>25</v>
      </c>
      <c r="E586" s="323"/>
      <c r="F586" s="115">
        <v>30000</v>
      </c>
      <c r="G586" s="324">
        <f t="shared" ref="G586:G594" si="61">E586*F586</f>
        <v>0</v>
      </c>
      <c r="H586" s="325"/>
      <c r="I586" s="116" t="s">
        <v>699</v>
      </c>
      <c r="J586" s="116" t="str">
        <f>VLOOKUP(I586,Presupuesto!$B$11:$C$566,2,0)</f>
        <v>SERVICIOS DE CAPACITACION.</v>
      </c>
      <c r="K586" s="326" t="s">
        <v>1484</v>
      </c>
      <c r="L586" s="116" t="s">
        <v>394</v>
      </c>
    </row>
    <row r="587" spans="3:12" x14ac:dyDescent="0.25">
      <c r="C587" s="99" t="s">
        <v>48</v>
      </c>
      <c r="D587" s="671"/>
      <c r="E587" s="200">
        <v>0</v>
      </c>
      <c r="F587" s="100">
        <v>50</v>
      </c>
      <c r="G587" s="97">
        <f t="shared" si="61"/>
        <v>0</v>
      </c>
      <c r="H587" s="161"/>
      <c r="I587" s="98" t="s">
        <v>717</v>
      </c>
      <c r="J587" s="98" t="str">
        <f>VLOOKUP(I587,Presupuesto!$B$11:$C$566,2,0)</f>
        <v>SERVICIOS DE IMPRENTA PUBLIC.Y REPRODUCCION</v>
      </c>
      <c r="K587" s="98" t="str">
        <f>$K$226</f>
        <v>Gestión Tecnologías de Información y Comunicación</v>
      </c>
      <c r="L587" s="98" t="s">
        <v>412</v>
      </c>
    </row>
    <row r="588" spans="3:12" x14ac:dyDescent="0.25">
      <c r="C588" s="99" t="s">
        <v>49</v>
      </c>
      <c r="D588" s="671"/>
      <c r="E588" s="200">
        <f>D586</f>
        <v>25</v>
      </c>
      <c r="F588" s="100">
        <v>200</v>
      </c>
      <c r="G588" s="97">
        <f t="shared" si="61"/>
        <v>5000</v>
      </c>
      <c r="H588" s="161" t="s">
        <v>129</v>
      </c>
      <c r="I588" s="98" t="s">
        <v>792</v>
      </c>
      <c r="J588" s="98" t="str">
        <f>VLOOKUP(I588,Presupuesto!$B$11:$C$566,2,0)</f>
        <v>ALIMENTOS B EBIDAS PARA PERSONAS</v>
      </c>
      <c r="K588" s="98" t="s">
        <v>1363</v>
      </c>
      <c r="L588" s="98" t="s">
        <v>399</v>
      </c>
    </row>
    <row r="589" spans="3:12" x14ac:dyDescent="0.25">
      <c r="C589" s="99" t="s">
        <v>50</v>
      </c>
      <c r="D589" s="671"/>
      <c r="E589" s="151">
        <v>0</v>
      </c>
      <c r="F589" s="118">
        <v>10000</v>
      </c>
      <c r="G589" s="97">
        <f t="shared" si="61"/>
        <v>0</v>
      </c>
      <c r="H589" s="161"/>
      <c r="I589" s="318" t="s">
        <v>300</v>
      </c>
      <c r="J589" s="98" t="str">
        <f>VLOOKUP(I589,Presupuesto!$B$11:$C$566,2,0)</f>
        <v>PASAJES (26100-00)</v>
      </c>
      <c r="K589" s="98" t="str">
        <f t="shared" ref="K589:K595" si="62">$K$226</f>
        <v>Gestión Tecnologías de Información y Comunicación</v>
      </c>
      <c r="L589" s="98" t="s">
        <v>412</v>
      </c>
    </row>
    <row r="590" spans="3:12" x14ac:dyDescent="0.25">
      <c r="C590" s="99" t="s">
        <v>417</v>
      </c>
      <c r="D590" s="671"/>
      <c r="E590" s="151">
        <v>0</v>
      </c>
      <c r="F590" s="118">
        <v>250</v>
      </c>
      <c r="G590" s="97">
        <f t="shared" si="61"/>
        <v>0</v>
      </c>
      <c r="H590" s="161"/>
      <c r="I590" s="98" t="s">
        <v>821</v>
      </c>
      <c r="J590" s="98" t="str">
        <f>VLOOKUP(I590,Presupuesto!$B$11:$C$566,2,0)</f>
        <v>PRODUCTOS PAPEL Y CARTON</v>
      </c>
      <c r="K590" s="98" t="str">
        <f t="shared" si="62"/>
        <v>Gestión Tecnologías de Información y Comunicación</v>
      </c>
      <c r="L590" s="98" t="s">
        <v>412</v>
      </c>
    </row>
    <row r="591" spans="3:12" x14ac:dyDescent="0.25">
      <c r="C591" s="99" t="s">
        <v>51</v>
      </c>
      <c r="D591" s="671"/>
      <c r="E591" s="200">
        <v>0</v>
      </c>
      <c r="F591" s="100">
        <v>85</v>
      </c>
      <c r="G591" s="97">
        <f t="shared" si="61"/>
        <v>0</v>
      </c>
      <c r="H591" s="161"/>
      <c r="I591" s="98" t="s">
        <v>821</v>
      </c>
      <c r="J591" s="98" t="str">
        <f>VLOOKUP(I591,Presupuesto!$B$11:$C$566,2,0)</f>
        <v>PRODUCTOS PAPEL Y CARTON</v>
      </c>
      <c r="K591" s="98" t="str">
        <f t="shared" si="62"/>
        <v>Gestión Tecnologías de Información y Comunicación</v>
      </c>
      <c r="L591" s="98" t="s">
        <v>412</v>
      </c>
    </row>
    <row r="592" spans="3:12" x14ac:dyDescent="0.25">
      <c r="C592" s="99" t="s">
        <v>123</v>
      </c>
      <c r="D592" s="671"/>
      <c r="E592" s="200">
        <v>0</v>
      </c>
      <c r="F592" s="100">
        <v>36</v>
      </c>
      <c r="G592" s="97">
        <f t="shared" si="61"/>
        <v>0</v>
      </c>
      <c r="H592" s="161"/>
      <c r="I592" s="98" t="s">
        <v>942</v>
      </c>
      <c r="J592" s="98" t="str">
        <f>VLOOKUP(I592,Presupuesto!$B$11:$C$566,2,0)</f>
        <v>UTILES DE ESCRITORIO, OFICINA Y ENSE¥ANZA</v>
      </c>
      <c r="K592" s="98" t="str">
        <f t="shared" si="62"/>
        <v>Gestión Tecnologías de Información y Comunicación</v>
      </c>
      <c r="L592" s="98" t="s">
        <v>412</v>
      </c>
    </row>
    <row r="593" spans="3:12" x14ac:dyDescent="0.25">
      <c r="C593" s="99" t="s">
        <v>34</v>
      </c>
      <c r="D593" s="671"/>
      <c r="E593" s="200">
        <v>0</v>
      </c>
      <c r="F593" s="100">
        <v>80</v>
      </c>
      <c r="G593" s="97">
        <f t="shared" si="61"/>
        <v>0</v>
      </c>
      <c r="H593" s="161"/>
      <c r="I593" s="98" t="s">
        <v>942</v>
      </c>
      <c r="J593" s="98" t="str">
        <f>VLOOKUP(I593,Presupuesto!$B$11:$C$566,2,0)</f>
        <v>UTILES DE ESCRITORIO, OFICINA Y ENSE¥ANZA</v>
      </c>
      <c r="K593" s="98" t="str">
        <f t="shared" si="62"/>
        <v>Gestión Tecnologías de Información y Comunicación</v>
      </c>
      <c r="L593" s="98" t="s">
        <v>412</v>
      </c>
    </row>
    <row r="594" spans="3:12" x14ac:dyDescent="0.25">
      <c r="C594" s="109" t="s">
        <v>52</v>
      </c>
      <c r="D594" s="671"/>
      <c r="E594" s="213">
        <v>0</v>
      </c>
      <c r="F594" s="119">
        <v>25</v>
      </c>
      <c r="G594" s="97">
        <f t="shared" si="61"/>
        <v>0</v>
      </c>
      <c r="H594" s="161"/>
      <c r="I594" s="98" t="s">
        <v>942</v>
      </c>
      <c r="J594" s="98" t="str">
        <f>VLOOKUP(I594,Presupuesto!$B$11:$C$566,2,0)</f>
        <v>UTILES DE ESCRITORIO, OFICINA Y ENSE¥ANZA</v>
      </c>
      <c r="K594" s="98" t="str">
        <f t="shared" si="62"/>
        <v>Gestión Tecnologías de Información y Comunicación</v>
      </c>
      <c r="L594" s="98" t="s">
        <v>412</v>
      </c>
    </row>
    <row r="595" spans="3:12" ht="15.75" thickBot="1" x14ac:dyDescent="0.3">
      <c r="C595" s="217" t="s">
        <v>430</v>
      </c>
      <c r="D595" s="218">
        <v>0</v>
      </c>
      <c r="E595" s="327">
        <v>0</v>
      </c>
      <c r="F595" s="104">
        <f>HLOOKUP(C595,$AH$2:$BU$3,2,0)</f>
        <v>1150</v>
      </c>
      <c r="G595" s="105">
        <f>D595*E595*F595</f>
        <v>0</v>
      </c>
      <c r="H595" s="328"/>
      <c r="I595" s="329" t="s">
        <v>301</v>
      </c>
      <c r="J595" s="106" t="str">
        <f>VLOOKUP(I595,Presupuesto!$B$11:$C$566,2,0)</f>
        <v>VIATICOS (26200-00)</v>
      </c>
      <c r="K595" s="330" t="str">
        <f t="shared" si="62"/>
        <v>Gestión Tecnologías de Información y Comunicación</v>
      </c>
      <c r="L595" s="330" t="s">
        <v>412</v>
      </c>
    </row>
    <row r="597" spans="3:12" ht="15.75" thickBot="1" x14ac:dyDescent="0.3"/>
    <row r="598" spans="3:12" ht="15.75" thickBot="1" x14ac:dyDescent="0.3">
      <c r="C598" s="29" t="s">
        <v>43</v>
      </c>
      <c r="D598" s="30">
        <f>SUM(G605:G614)</f>
        <v>12500</v>
      </c>
      <c r="E598" s="93"/>
      <c r="F598" s="93"/>
      <c r="G598" s="93"/>
      <c r="H598" s="76"/>
      <c r="I598" s="76"/>
      <c r="J598" s="76"/>
      <c r="K598" s="112"/>
      <c r="L598" s="433"/>
    </row>
    <row r="599" spans="3:12" x14ac:dyDescent="0.25">
      <c r="C599" s="70"/>
      <c r="D599" s="31"/>
      <c r="E599" s="93"/>
      <c r="F599" s="93"/>
      <c r="G599" s="93"/>
      <c r="H599" s="76"/>
      <c r="I599" s="76"/>
      <c r="J599" s="76"/>
      <c r="K599" s="112"/>
      <c r="L599" s="433"/>
    </row>
    <row r="600" spans="3:12" x14ac:dyDescent="0.25">
      <c r="C600" s="70"/>
      <c r="D600" s="31"/>
      <c r="E600" s="93"/>
      <c r="F600" s="93"/>
      <c r="G600" s="93"/>
      <c r="H600" s="76"/>
      <c r="I600" s="76"/>
      <c r="J600" s="76"/>
      <c r="K600" s="112"/>
      <c r="L600" s="433"/>
    </row>
    <row r="601" spans="3:12" ht="15.75" x14ac:dyDescent="0.25">
      <c r="C601" s="202" t="s">
        <v>392</v>
      </c>
      <c r="D601" s="357" t="s">
        <v>2683</v>
      </c>
      <c r="E601" s="93"/>
      <c r="F601" s="93"/>
      <c r="G601" s="93"/>
      <c r="H601" s="76"/>
      <c r="I601" s="76"/>
      <c r="J601" s="76"/>
      <c r="K601" s="112"/>
      <c r="L601" s="433"/>
    </row>
    <row r="602" spans="3:12" ht="18.75" x14ac:dyDescent="0.25">
      <c r="C602" s="211" t="str">
        <f>IFERROR(VLOOKUP(D601,'1. Desarrollo e Innov. Curricu.'!$E:$F,2,FALSE),IFERROR(VLOOKUP(D601,'2. Investigación Científica'!$E:$F,2,FALSE),IFERROR(VLOOKUP(D601,'3. Vinculación Univ. Sociedad'!$E:$F,2,FALSE),IFERROR(VLOOKUP(D601,'4. Docencia y Profesorado Univ.'!$E:$F,2,FALSE),IFERROR(VLOOKUP(D601,'5. Estudiantes y Graduados'!$E:$F,2,FALSE),IFERROR(VLOOKUP(D601,'11. Gestion Administrativa'!$E:$F,2,FALSE),IFERROR(VLOOKUP(D601,'13. Gestión Académica'!$E:$F,2,FALSE),IFERROR(VLOOKUP(D601,'8. Asegura. de la Calid. y M'!$E:$F,2,FALSE),IFERROR(VLOOKUP(D601,'6. Gestión del Conocimiento'!$E:$F,2,FALSE),IFERROR(VLOOKUP(D601,'15. Gobernabilidad y Proceso...'!$E:$F,2,FALSE),IFERROR(VLOOKUP(D601,'12. Gestión del Talento Humano'!$E:$F,2,FALSE),IFERROR(VLOOKUP(D601,'14. Internacional... de la E.S.'!$E:$F,2,FALSE),IFERROR(VLOOKUP(D601,'10. Posgrado'!$E:$F,2,FALSE),IFERROR(VLOOKUP(D601,'17. Gestión TIC'!$E:$F,2,FALSE),IFERROR(VLOOKUP(D601,'16. Desa. del Sistema Educ.Sup.'!$E:$F,2,FALSE),IFERROR(VLOOKUP(D601,'9. Cultura de Inno. Insti...'!$E:$F,2,FALSE),VLOOKUP(D601,'7. Lo Esencial de la Reforma U.'!$E:$F,2,0)))))))))))))))))</f>
        <v xml:space="preserve">4. Diseñar el POA 2017 durante al menos  un mes y desarrollando 2 talleres con Jefes de Dpto. y Coordinadores de Carrera. </v>
      </c>
      <c r="D602" s="31"/>
      <c r="E602" s="93"/>
      <c r="F602" s="93"/>
      <c r="G602" s="93"/>
      <c r="H602" s="76"/>
      <c r="I602" s="76"/>
      <c r="J602" s="76"/>
      <c r="K602" s="112"/>
      <c r="L602" s="433"/>
    </row>
    <row r="603" spans="3:12" ht="15.75" thickBot="1" x14ac:dyDescent="0.3">
      <c r="C603" s="70"/>
      <c r="D603" s="31"/>
      <c r="E603" s="93"/>
      <c r="F603" s="93"/>
      <c r="G603" s="93"/>
      <c r="H603" s="76"/>
      <c r="I603" s="76"/>
      <c r="J603" s="76"/>
      <c r="K603" s="112"/>
      <c r="L603" s="433"/>
    </row>
    <row r="604" spans="3:12" ht="30.75" thickBot="1" x14ac:dyDescent="0.3">
      <c r="C604" s="126" t="s">
        <v>44</v>
      </c>
      <c r="D604" s="129" t="s">
        <v>45</v>
      </c>
      <c r="E604" s="128" t="s">
        <v>55</v>
      </c>
      <c r="F604" s="128" t="s">
        <v>57</v>
      </c>
      <c r="G604" s="127" t="s">
        <v>27</v>
      </c>
      <c r="H604" s="133" t="s">
        <v>131</v>
      </c>
      <c r="I604" s="128" t="s">
        <v>46</v>
      </c>
      <c r="J604" s="128" t="s">
        <v>132</v>
      </c>
      <c r="K604" s="128" t="s">
        <v>410</v>
      </c>
      <c r="L604" s="128" t="s">
        <v>411</v>
      </c>
    </row>
    <row r="605" spans="3:12" x14ac:dyDescent="0.25">
      <c r="C605" s="322" t="s">
        <v>47</v>
      </c>
      <c r="D605" s="670">
        <v>25</v>
      </c>
      <c r="E605" s="323"/>
      <c r="F605" s="115">
        <v>30000</v>
      </c>
      <c r="G605" s="324">
        <f t="shared" ref="G605:G613" si="63">E605*F605</f>
        <v>0</v>
      </c>
      <c r="H605" s="325"/>
      <c r="I605" s="116" t="s">
        <v>699</v>
      </c>
      <c r="J605" s="116" t="str">
        <f>VLOOKUP(I605,Presupuesto!$B$11:$C$566,2,0)</f>
        <v>SERVICIOS DE CAPACITACION.</v>
      </c>
      <c r="K605" s="326" t="s">
        <v>1484</v>
      </c>
      <c r="L605" s="116" t="s">
        <v>394</v>
      </c>
    </row>
    <row r="606" spans="3:12" x14ac:dyDescent="0.25">
      <c r="C606" s="99" t="s">
        <v>48</v>
      </c>
      <c r="D606" s="671"/>
      <c r="E606" s="200">
        <v>0</v>
      </c>
      <c r="F606" s="100">
        <v>50</v>
      </c>
      <c r="G606" s="97">
        <f t="shared" si="63"/>
        <v>0</v>
      </c>
      <c r="H606" s="161"/>
      <c r="I606" s="98" t="s">
        <v>717</v>
      </c>
      <c r="J606" s="98" t="str">
        <f>VLOOKUP(I606,Presupuesto!$B$11:$C$566,2,0)</f>
        <v>SERVICIOS DE IMPRENTA PUBLIC.Y REPRODUCCION</v>
      </c>
      <c r="K606" s="98" t="str">
        <f>$K$226</f>
        <v>Gestión Tecnologías de Información y Comunicación</v>
      </c>
      <c r="L606" s="98" t="s">
        <v>412</v>
      </c>
    </row>
    <row r="607" spans="3:12" x14ac:dyDescent="0.25">
      <c r="C607" s="99" t="s">
        <v>49</v>
      </c>
      <c r="D607" s="671"/>
      <c r="E607" s="200">
        <f>D605</f>
        <v>25</v>
      </c>
      <c r="F607" s="100">
        <v>500</v>
      </c>
      <c r="G607" s="97">
        <f t="shared" si="63"/>
        <v>12500</v>
      </c>
      <c r="H607" s="161" t="s">
        <v>129</v>
      </c>
      <c r="I607" s="98" t="s">
        <v>792</v>
      </c>
      <c r="J607" s="98" t="str">
        <f>VLOOKUP(I607,Presupuesto!$B$11:$C$566,2,0)</f>
        <v>ALIMENTOS B EBIDAS PARA PERSONAS</v>
      </c>
      <c r="K607" s="98" t="s">
        <v>1364</v>
      </c>
      <c r="L607" s="98" t="s">
        <v>401</v>
      </c>
    </row>
    <row r="608" spans="3:12" x14ac:dyDescent="0.25">
      <c r="C608" s="99" t="s">
        <v>50</v>
      </c>
      <c r="D608" s="671"/>
      <c r="E608" s="151">
        <v>0</v>
      </c>
      <c r="F608" s="118">
        <v>10000</v>
      </c>
      <c r="G608" s="97">
        <f t="shared" si="63"/>
        <v>0</v>
      </c>
      <c r="H608" s="161"/>
      <c r="I608" s="318" t="s">
        <v>300</v>
      </c>
      <c r="J608" s="98" t="str">
        <f>VLOOKUP(I608,Presupuesto!$B$11:$C$566,2,0)</f>
        <v>PASAJES (26100-00)</v>
      </c>
      <c r="K608" s="98" t="str">
        <f t="shared" ref="K608:K614" si="64">$K$226</f>
        <v>Gestión Tecnologías de Información y Comunicación</v>
      </c>
      <c r="L608" s="98" t="s">
        <v>412</v>
      </c>
    </row>
    <row r="609" spans="3:12" x14ac:dyDescent="0.25">
      <c r="C609" s="99" t="s">
        <v>417</v>
      </c>
      <c r="D609" s="671"/>
      <c r="E609" s="151">
        <v>0</v>
      </c>
      <c r="F609" s="118">
        <v>250</v>
      </c>
      <c r="G609" s="97">
        <f t="shared" si="63"/>
        <v>0</v>
      </c>
      <c r="H609" s="161"/>
      <c r="I609" s="98" t="s">
        <v>821</v>
      </c>
      <c r="J609" s="98" t="str">
        <f>VLOOKUP(I609,Presupuesto!$B$11:$C$566,2,0)</f>
        <v>PRODUCTOS PAPEL Y CARTON</v>
      </c>
      <c r="K609" s="98" t="str">
        <f t="shared" si="64"/>
        <v>Gestión Tecnologías de Información y Comunicación</v>
      </c>
      <c r="L609" s="98" t="s">
        <v>412</v>
      </c>
    </row>
    <row r="610" spans="3:12" x14ac:dyDescent="0.25">
      <c r="C610" s="99" t="s">
        <v>51</v>
      </c>
      <c r="D610" s="671"/>
      <c r="E610" s="200">
        <v>0</v>
      </c>
      <c r="F610" s="100">
        <v>85</v>
      </c>
      <c r="G610" s="97">
        <f t="shared" si="63"/>
        <v>0</v>
      </c>
      <c r="H610" s="161"/>
      <c r="I610" s="98" t="s">
        <v>821</v>
      </c>
      <c r="J610" s="98" t="str">
        <f>VLOOKUP(I610,Presupuesto!$B$11:$C$566,2,0)</f>
        <v>PRODUCTOS PAPEL Y CARTON</v>
      </c>
      <c r="K610" s="98" t="str">
        <f t="shared" si="64"/>
        <v>Gestión Tecnologías de Información y Comunicación</v>
      </c>
      <c r="L610" s="98" t="s">
        <v>412</v>
      </c>
    </row>
    <row r="611" spans="3:12" x14ac:dyDescent="0.25">
      <c r="C611" s="99" t="s">
        <v>123</v>
      </c>
      <c r="D611" s="671"/>
      <c r="E611" s="200">
        <v>0</v>
      </c>
      <c r="F611" s="100">
        <v>36</v>
      </c>
      <c r="G611" s="97">
        <f t="shared" si="63"/>
        <v>0</v>
      </c>
      <c r="H611" s="161"/>
      <c r="I611" s="98" t="s">
        <v>942</v>
      </c>
      <c r="J611" s="98" t="str">
        <f>VLOOKUP(I611,Presupuesto!$B$11:$C$566,2,0)</f>
        <v>UTILES DE ESCRITORIO, OFICINA Y ENSE¥ANZA</v>
      </c>
      <c r="K611" s="98" t="str">
        <f t="shared" si="64"/>
        <v>Gestión Tecnologías de Información y Comunicación</v>
      </c>
      <c r="L611" s="98" t="s">
        <v>412</v>
      </c>
    </row>
    <row r="612" spans="3:12" x14ac:dyDescent="0.25">
      <c r="C612" s="99" t="s">
        <v>34</v>
      </c>
      <c r="D612" s="671"/>
      <c r="E612" s="200">
        <v>0</v>
      </c>
      <c r="F612" s="100">
        <v>80</v>
      </c>
      <c r="G612" s="97">
        <f t="shared" si="63"/>
        <v>0</v>
      </c>
      <c r="H612" s="161"/>
      <c r="I612" s="98" t="s">
        <v>942</v>
      </c>
      <c r="J612" s="98" t="str">
        <f>VLOOKUP(I612,Presupuesto!$B$11:$C$566,2,0)</f>
        <v>UTILES DE ESCRITORIO, OFICINA Y ENSE¥ANZA</v>
      </c>
      <c r="K612" s="98" t="str">
        <f t="shared" si="64"/>
        <v>Gestión Tecnologías de Información y Comunicación</v>
      </c>
      <c r="L612" s="98" t="s">
        <v>412</v>
      </c>
    </row>
    <row r="613" spans="3:12" x14ac:dyDescent="0.25">
      <c r="C613" s="109" t="s">
        <v>52</v>
      </c>
      <c r="D613" s="671"/>
      <c r="E613" s="213">
        <v>0</v>
      </c>
      <c r="F613" s="119">
        <v>25</v>
      </c>
      <c r="G613" s="97">
        <f t="shared" si="63"/>
        <v>0</v>
      </c>
      <c r="H613" s="161"/>
      <c r="I613" s="98" t="s">
        <v>942</v>
      </c>
      <c r="J613" s="98" t="str">
        <f>VLOOKUP(I613,Presupuesto!$B$11:$C$566,2,0)</f>
        <v>UTILES DE ESCRITORIO, OFICINA Y ENSE¥ANZA</v>
      </c>
      <c r="K613" s="98" t="str">
        <f t="shared" si="64"/>
        <v>Gestión Tecnologías de Información y Comunicación</v>
      </c>
      <c r="L613" s="98" t="s">
        <v>412</v>
      </c>
    </row>
    <row r="614" spans="3:12" ht="15.75" thickBot="1" x14ac:dyDescent="0.3">
      <c r="C614" s="217" t="s">
        <v>430</v>
      </c>
      <c r="D614" s="218">
        <v>0</v>
      </c>
      <c r="E614" s="327">
        <v>0</v>
      </c>
      <c r="F614" s="104">
        <f>HLOOKUP(C614,$AH$2:$BU$3,2,0)</f>
        <v>1150</v>
      </c>
      <c r="G614" s="105">
        <f>D614*E614*F614</f>
        <v>0</v>
      </c>
      <c r="H614" s="328"/>
      <c r="I614" s="329" t="s">
        <v>301</v>
      </c>
      <c r="J614" s="106" t="str">
        <f>VLOOKUP(I614,Presupuesto!$B$11:$C$566,2,0)</f>
        <v>VIATICOS (26200-00)</v>
      </c>
      <c r="K614" s="330" t="str">
        <f t="shared" si="64"/>
        <v>Gestión Tecnologías de Información y Comunicación</v>
      </c>
      <c r="L614" s="330" t="s">
        <v>412</v>
      </c>
    </row>
    <row r="616" spans="3:12" ht="15.75" thickBot="1" x14ac:dyDescent="0.3"/>
    <row r="617" spans="3:12" ht="15.75" thickBot="1" x14ac:dyDescent="0.3">
      <c r="C617" s="29" t="s">
        <v>43</v>
      </c>
      <c r="D617" s="30">
        <f>SUM(G624:G633)</f>
        <v>1750</v>
      </c>
      <c r="E617" s="93"/>
      <c r="F617" s="93"/>
      <c r="G617" s="93"/>
      <c r="H617" s="76"/>
      <c r="I617" s="76"/>
      <c r="J617" s="76"/>
      <c r="K617" s="112"/>
      <c r="L617" s="433"/>
    </row>
    <row r="618" spans="3:12" x14ac:dyDescent="0.25">
      <c r="C618" s="70"/>
      <c r="D618" s="31"/>
      <c r="E618" s="93"/>
      <c r="F618" s="93"/>
      <c r="G618" s="93"/>
      <c r="H618" s="76"/>
      <c r="I618" s="76"/>
      <c r="J618" s="76"/>
      <c r="K618" s="112"/>
      <c r="L618" s="433"/>
    </row>
    <row r="619" spans="3:12" x14ac:dyDescent="0.25">
      <c r="C619" s="70"/>
      <c r="D619" s="31"/>
      <c r="E619" s="93"/>
      <c r="F619" s="93"/>
      <c r="G619" s="93"/>
      <c r="H619" s="76"/>
      <c r="I619" s="76"/>
      <c r="J619" s="76"/>
      <c r="K619" s="112"/>
      <c r="L619" s="433"/>
    </row>
    <row r="620" spans="3:12" ht="15.75" x14ac:dyDescent="0.25">
      <c r="C620" s="202" t="s">
        <v>392</v>
      </c>
      <c r="D620" s="357" t="s">
        <v>2686</v>
      </c>
      <c r="E620" s="93"/>
      <c r="F620" s="93"/>
      <c r="G620" s="93"/>
      <c r="H620" s="76"/>
      <c r="I620" s="76"/>
      <c r="J620" s="76"/>
      <c r="K620" s="112"/>
      <c r="L620" s="433"/>
    </row>
    <row r="621" spans="3:12" ht="18.75" x14ac:dyDescent="0.25">
      <c r="C621" s="211" t="str">
        <f>IFERROR(VLOOKUP(D620,'1. Desarrollo e Innov. Curricu.'!$E:$F,2,FALSE),IFERROR(VLOOKUP(D620,'2. Investigación Científica'!$E:$F,2,FALSE),IFERROR(VLOOKUP(D620,'3. Vinculación Univ. Sociedad'!$E:$F,2,FALSE),IFERROR(VLOOKUP(D620,'4. Docencia y Profesorado Univ.'!$E:$F,2,FALSE),IFERROR(VLOOKUP(D620,'5. Estudiantes y Graduados'!$E:$F,2,FALSE),IFERROR(VLOOKUP(D620,'11. Gestion Administrativa'!$E:$F,2,FALSE),IFERROR(VLOOKUP(D620,'13. Gestión Académica'!$E:$F,2,FALSE),IFERROR(VLOOKUP(D620,'8. Asegura. de la Calid. y M'!$E:$F,2,FALSE),IFERROR(VLOOKUP(D620,'6. Gestión del Conocimiento'!$E:$F,2,FALSE),IFERROR(VLOOKUP(D620,'15. Gobernabilidad y Proceso...'!$E:$F,2,FALSE),IFERROR(VLOOKUP(D620,'12. Gestión del Talento Humano'!$E:$F,2,FALSE),IFERROR(VLOOKUP(D620,'14. Internacional... de la E.S.'!$E:$F,2,FALSE),IFERROR(VLOOKUP(D620,'10. Posgrado'!$E:$F,2,FALSE),IFERROR(VLOOKUP(D620,'17. Gestión TIC'!$E:$F,2,FALSE),IFERROR(VLOOKUP(D620,'16. Desa. del Sistema Educ.Sup.'!$E:$F,2,FALSE),IFERROR(VLOOKUP(D620,'9. Cultura de Inno. Insti...'!$E:$F,2,FALSE),VLOOKUP(D620,'7. Lo Esencial de la Reforma U.'!$E:$F,2,0)))))))))))))))))</f>
        <v xml:space="preserve">3.En media jornada, diseñar un Plan de Propuesta ante las necesidades  de profesionalización en cada Unidad Académica de la Facultad, basada en los informes de necesidades presentados por las 7 unidades académicas.
</v>
      </c>
      <c r="D621" s="31"/>
      <c r="E621" s="93"/>
      <c r="F621" s="93"/>
      <c r="G621" s="93"/>
      <c r="H621" s="76"/>
      <c r="I621" s="76"/>
      <c r="J621" s="76"/>
      <c r="K621" s="112"/>
      <c r="L621" s="433"/>
    </row>
    <row r="622" spans="3:12" ht="15.75" thickBot="1" x14ac:dyDescent="0.3">
      <c r="C622" s="70"/>
      <c r="D622" s="31"/>
      <c r="E622" s="93"/>
      <c r="F622" s="93"/>
      <c r="G622" s="93"/>
      <c r="H622" s="76"/>
      <c r="I622" s="76"/>
      <c r="J622" s="76"/>
      <c r="K622" s="112"/>
      <c r="L622" s="433"/>
    </row>
    <row r="623" spans="3:12" ht="30.75" thickBot="1" x14ac:dyDescent="0.3">
      <c r="C623" s="126" t="s">
        <v>44</v>
      </c>
      <c r="D623" s="129" t="s">
        <v>45</v>
      </c>
      <c r="E623" s="128" t="s">
        <v>55</v>
      </c>
      <c r="F623" s="128" t="s">
        <v>57</v>
      </c>
      <c r="G623" s="127" t="s">
        <v>27</v>
      </c>
      <c r="H623" s="133" t="s">
        <v>131</v>
      </c>
      <c r="I623" s="128" t="s">
        <v>46</v>
      </c>
      <c r="J623" s="128" t="s">
        <v>132</v>
      </c>
      <c r="K623" s="128" t="s">
        <v>410</v>
      </c>
      <c r="L623" s="128" t="s">
        <v>411</v>
      </c>
    </row>
    <row r="624" spans="3:12" x14ac:dyDescent="0.25">
      <c r="C624" s="322" t="s">
        <v>47</v>
      </c>
      <c r="D624" s="670">
        <v>25</v>
      </c>
      <c r="E624" s="323"/>
      <c r="F624" s="115">
        <v>30000</v>
      </c>
      <c r="G624" s="324">
        <f t="shared" ref="G624:G632" si="65">E624*F624</f>
        <v>0</v>
      </c>
      <c r="H624" s="325"/>
      <c r="I624" s="116" t="s">
        <v>699</v>
      </c>
      <c r="J624" s="116" t="str">
        <f>VLOOKUP(I624,Presupuesto!$B$11:$C$566,2,0)</f>
        <v>SERVICIOS DE CAPACITACION.</v>
      </c>
      <c r="K624" s="326" t="s">
        <v>1484</v>
      </c>
      <c r="L624" s="116" t="s">
        <v>394</v>
      </c>
    </row>
    <row r="625" spans="3:12" x14ac:dyDescent="0.25">
      <c r="C625" s="99" t="s">
        <v>48</v>
      </c>
      <c r="D625" s="671"/>
      <c r="E625" s="200">
        <v>0</v>
      </c>
      <c r="F625" s="100">
        <v>50</v>
      </c>
      <c r="G625" s="97">
        <f t="shared" si="65"/>
        <v>0</v>
      </c>
      <c r="H625" s="161"/>
      <c r="I625" s="98" t="s">
        <v>717</v>
      </c>
      <c r="J625" s="98" t="str">
        <f>VLOOKUP(I625,Presupuesto!$B$11:$C$566,2,0)</f>
        <v>SERVICIOS DE IMPRENTA PUBLIC.Y REPRODUCCION</v>
      </c>
      <c r="K625" s="98" t="str">
        <f>$K$226</f>
        <v>Gestión Tecnologías de Información y Comunicación</v>
      </c>
      <c r="L625" s="98" t="s">
        <v>412</v>
      </c>
    </row>
    <row r="626" spans="3:12" x14ac:dyDescent="0.25">
      <c r="C626" s="99" t="s">
        <v>49</v>
      </c>
      <c r="D626" s="671"/>
      <c r="E626" s="200">
        <f>D624</f>
        <v>25</v>
      </c>
      <c r="F626" s="100">
        <v>70</v>
      </c>
      <c r="G626" s="97">
        <f t="shared" si="65"/>
        <v>1750</v>
      </c>
      <c r="H626" s="161" t="s">
        <v>129</v>
      </c>
      <c r="I626" s="98" t="s">
        <v>792</v>
      </c>
      <c r="J626" s="98" t="str">
        <f>VLOOKUP(I626,Presupuesto!$B$11:$C$566,2,0)</f>
        <v>ALIMENTOS B EBIDAS PARA PERSONAS</v>
      </c>
      <c r="K626" s="98" t="s">
        <v>1365</v>
      </c>
      <c r="L626" s="98" t="s">
        <v>397</v>
      </c>
    </row>
    <row r="627" spans="3:12" x14ac:dyDescent="0.25">
      <c r="C627" s="99" t="s">
        <v>50</v>
      </c>
      <c r="D627" s="671"/>
      <c r="E627" s="151">
        <v>0</v>
      </c>
      <c r="F627" s="118">
        <v>10000</v>
      </c>
      <c r="G627" s="97">
        <f t="shared" si="65"/>
        <v>0</v>
      </c>
      <c r="H627" s="161"/>
      <c r="I627" s="318" t="s">
        <v>300</v>
      </c>
      <c r="J627" s="98" t="str">
        <f>VLOOKUP(I627,Presupuesto!$B$11:$C$566,2,0)</f>
        <v>PASAJES (26100-00)</v>
      </c>
      <c r="K627" s="98" t="str">
        <f t="shared" ref="K627:K633" si="66">$K$226</f>
        <v>Gestión Tecnologías de Información y Comunicación</v>
      </c>
      <c r="L627" s="98" t="s">
        <v>412</v>
      </c>
    </row>
    <row r="628" spans="3:12" x14ac:dyDescent="0.25">
      <c r="C628" s="99" t="s">
        <v>417</v>
      </c>
      <c r="D628" s="671"/>
      <c r="E628" s="151">
        <v>0</v>
      </c>
      <c r="F628" s="118">
        <v>250</v>
      </c>
      <c r="G628" s="97">
        <f t="shared" si="65"/>
        <v>0</v>
      </c>
      <c r="H628" s="161"/>
      <c r="I628" s="98" t="s">
        <v>821</v>
      </c>
      <c r="J628" s="98" t="str">
        <f>VLOOKUP(I628,Presupuesto!$B$11:$C$566,2,0)</f>
        <v>PRODUCTOS PAPEL Y CARTON</v>
      </c>
      <c r="K628" s="98" t="str">
        <f t="shared" si="66"/>
        <v>Gestión Tecnologías de Información y Comunicación</v>
      </c>
      <c r="L628" s="98" t="s">
        <v>412</v>
      </c>
    </row>
    <row r="629" spans="3:12" x14ac:dyDescent="0.25">
      <c r="C629" s="99" t="s">
        <v>51</v>
      </c>
      <c r="D629" s="671"/>
      <c r="E629" s="200">
        <v>0</v>
      </c>
      <c r="F629" s="100">
        <v>85</v>
      </c>
      <c r="G629" s="97">
        <f t="shared" si="65"/>
        <v>0</v>
      </c>
      <c r="H629" s="161"/>
      <c r="I629" s="98" t="s">
        <v>821</v>
      </c>
      <c r="J629" s="98" t="str">
        <f>VLOOKUP(I629,Presupuesto!$B$11:$C$566,2,0)</f>
        <v>PRODUCTOS PAPEL Y CARTON</v>
      </c>
      <c r="K629" s="98" t="str">
        <f t="shared" si="66"/>
        <v>Gestión Tecnologías de Información y Comunicación</v>
      </c>
      <c r="L629" s="98" t="s">
        <v>412</v>
      </c>
    </row>
    <row r="630" spans="3:12" x14ac:dyDescent="0.25">
      <c r="C630" s="99" t="s">
        <v>123</v>
      </c>
      <c r="D630" s="671"/>
      <c r="E630" s="200">
        <v>0</v>
      </c>
      <c r="F630" s="100">
        <v>36</v>
      </c>
      <c r="G630" s="97">
        <f t="shared" si="65"/>
        <v>0</v>
      </c>
      <c r="H630" s="161"/>
      <c r="I630" s="98" t="s">
        <v>942</v>
      </c>
      <c r="J630" s="98" t="str">
        <f>VLOOKUP(I630,Presupuesto!$B$11:$C$566,2,0)</f>
        <v>UTILES DE ESCRITORIO, OFICINA Y ENSE¥ANZA</v>
      </c>
      <c r="K630" s="98" t="str">
        <f t="shared" si="66"/>
        <v>Gestión Tecnologías de Información y Comunicación</v>
      </c>
      <c r="L630" s="98" t="s">
        <v>412</v>
      </c>
    </row>
    <row r="631" spans="3:12" x14ac:dyDescent="0.25">
      <c r="C631" s="99" t="s">
        <v>34</v>
      </c>
      <c r="D631" s="671"/>
      <c r="E631" s="200">
        <v>0</v>
      </c>
      <c r="F631" s="100">
        <v>80</v>
      </c>
      <c r="G631" s="97">
        <f t="shared" si="65"/>
        <v>0</v>
      </c>
      <c r="H631" s="161"/>
      <c r="I631" s="98" t="s">
        <v>942</v>
      </c>
      <c r="J631" s="98" t="str">
        <f>VLOOKUP(I631,Presupuesto!$B$11:$C$566,2,0)</f>
        <v>UTILES DE ESCRITORIO, OFICINA Y ENSE¥ANZA</v>
      </c>
      <c r="K631" s="98" t="str">
        <f t="shared" si="66"/>
        <v>Gestión Tecnologías de Información y Comunicación</v>
      </c>
      <c r="L631" s="98" t="s">
        <v>412</v>
      </c>
    </row>
    <row r="632" spans="3:12" x14ac:dyDescent="0.25">
      <c r="C632" s="109" t="s">
        <v>52</v>
      </c>
      <c r="D632" s="671"/>
      <c r="E632" s="213">
        <v>0</v>
      </c>
      <c r="F632" s="119">
        <v>25</v>
      </c>
      <c r="G632" s="97">
        <f t="shared" si="65"/>
        <v>0</v>
      </c>
      <c r="H632" s="161"/>
      <c r="I632" s="98" t="s">
        <v>942</v>
      </c>
      <c r="J632" s="98" t="str">
        <f>VLOOKUP(I632,Presupuesto!$B$11:$C$566,2,0)</f>
        <v>UTILES DE ESCRITORIO, OFICINA Y ENSE¥ANZA</v>
      </c>
      <c r="K632" s="98" t="str">
        <f t="shared" si="66"/>
        <v>Gestión Tecnologías de Información y Comunicación</v>
      </c>
      <c r="L632" s="98" t="s">
        <v>412</v>
      </c>
    </row>
    <row r="633" spans="3:12" ht="15.75" thickBot="1" x14ac:dyDescent="0.3">
      <c r="C633" s="217" t="s">
        <v>430</v>
      </c>
      <c r="D633" s="218">
        <v>0</v>
      </c>
      <c r="E633" s="327">
        <v>0</v>
      </c>
      <c r="F633" s="104">
        <f>HLOOKUP(C633,$AH$2:$BU$3,2,0)</f>
        <v>1150</v>
      </c>
      <c r="G633" s="105">
        <f>D633*E633*F633</f>
        <v>0</v>
      </c>
      <c r="H633" s="328"/>
      <c r="I633" s="329" t="s">
        <v>301</v>
      </c>
      <c r="J633" s="106" t="str">
        <f>VLOOKUP(I633,Presupuesto!$B$11:$C$566,2,0)</f>
        <v>VIATICOS (26200-00)</v>
      </c>
      <c r="K633" s="330" t="str">
        <f t="shared" si="66"/>
        <v>Gestión Tecnologías de Información y Comunicación</v>
      </c>
      <c r="L633" s="330" t="s">
        <v>412</v>
      </c>
    </row>
    <row r="635" spans="3:12" ht="15.75" thickBot="1" x14ac:dyDescent="0.3"/>
    <row r="636" spans="3:12" ht="15.75" thickBot="1" x14ac:dyDescent="0.3">
      <c r="C636" s="29" t="s">
        <v>43</v>
      </c>
      <c r="D636" s="30">
        <f>SUM(G643:G652)</f>
        <v>15000</v>
      </c>
      <c r="E636" s="93"/>
      <c r="F636" s="93"/>
      <c r="G636" s="93"/>
      <c r="H636" s="76"/>
      <c r="I636" s="76"/>
      <c r="J636" s="76"/>
      <c r="K636" s="112"/>
      <c r="L636" s="433"/>
    </row>
    <row r="637" spans="3:12" x14ac:dyDescent="0.25">
      <c r="C637" s="70"/>
      <c r="D637" s="31"/>
      <c r="E637" s="93"/>
      <c r="F637" s="93"/>
      <c r="G637" s="93"/>
      <c r="H637" s="76"/>
      <c r="I637" s="76"/>
      <c r="J637" s="76"/>
      <c r="K637" s="112"/>
      <c r="L637" s="433"/>
    </row>
    <row r="638" spans="3:12" x14ac:dyDescent="0.25">
      <c r="C638" s="70"/>
      <c r="D638" s="31"/>
      <c r="E638" s="93"/>
      <c r="F638" s="93"/>
      <c r="G638" s="93"/>
      <c r="H638" s="76"/>
      <c r="I638" s="76"/>
      <c r="J638" s="76"/>
      <c r="K638" s="112"/>
      <c r="L638" s="433"/>
    </row>
    <row r="639" spans="3:12" ht="15.75" x14ac:dyDescent="0.25">
      <c r="C639" s="202" t="s">
        <v>392</v>
      </c>
      <c r="D639" s="357" t="s">
        <v>2696</v>
      </c>
      <c r="E639" s="93"/>
      <c r="F639" s="93"/>
      <c r="G639" s="93"/>
      <c r="H639" s="76"/>
      <c r="I639" s="76"/>
      <c r="J639" s="76"/>
      <c r="K639" s="112"/>
      <c r="L639" s="433"/>
    </row>
    <row r="640" spans="3:12" ht="18.75" x14ac:dyDescent="0.25">
      <c r="C640" s="211" t="str">
        <f>IFERROR(VLOOKUP(D639,'1. Desarrollo e Innov. Curricu.'!$E:$F,2,FALSE),IFERROR(VLOOKUP(D639,'2. Investigación Científica'!$E:$F,2,FALSE),IFERROR(VLOOKUP(D639,'3. Vinculación Univ. Sociedad'!$E:$F,2,FALSE),IFERROR(VLOOKUP(D639,'4. Docencia y Profesorado Univ.'!$E:$F,2,FALSE),IFERROR(VLOOKUP(D639,'5. Estudiantes y Graduados'!$E:$F,2,FALSE),IFERROR(VLOOKUP(D639,'11. Gestion Administrativa'!$E:$F,2,FALSE),IFERROR(VLOOKUP(D639,'13. Gestión Académica'!$E:$F,2,FALSE),IFERROR(VLOOKUP(D639,'8. Asegura. de la Calid. y M'!$E:$F,2,FALSE),IFERROR(VLOOKUP(D639,'6. Gestión del Conocimiento'!$E:$F,2,FALSE),IFERROR(VLOOKUP(D639,'15. Gobernabilidad y Proceso...'!$E:$F,2,FALSE),IFERROR(VLOOKUP(D639,'12. Gestión del Talento Humano'!$E:$F,2,FALSE),IFERROR(VLOOKUP(D639,'14. Internacional... de la E.S.'!$E:$F,2,FALSE),IFERROR(VLOOKUP(D639,'10. Posgrado'!$E:$F,2,FALSE),IFERROR(VLOOKUP(D639,'17. Gestión TIC'!$E:$F,2,FALSE),IFERROR(VLOOKUP(D639,'16. Desa. del Sistema Educ.Sup.'!$E:$F,2,FALSE),IFERROR(VLOOKUP(D639,'9. Cultura de Inno. Insti...'!$E:$F,2,FALSE),VLOOKUP(D639,'7. Lo Esencial de la Reforma U.'!$E:$F,2,0)))))))))))))))))</f>
        <v xml:space="preserve">8. Diseñar e implementar el proyecto para la mejora del clima de la Facultad desarrollado por expertos en salud mental y
 evidenciarlo en los medios de comunicación.
</v>
      </c>
      <c r="D640" s="31"/>
      <c r="E640" s="93"/>
      <c r="F640" s="93"/>
      <c r="G640" s="93"/>
      <c r="H640" s="76"/>
      <c r="I640" s="76"/>
      <c r="J640" s="76"/>
      <c r="K640" s="112"/>
      <c r="L640" s="433"/>
    </row>
    <row r="641" spans="3:12" ht="15.75" thickBot="1" x14ac:dyDescent="0.3">
      <c r="C641" s="70"/>
      <c r="D641" s="31"/>
      <c r="E641" s="93"/>
      <c r="F641" s="93"/>
      <c r="G641" s="93"/>
      <c r="H641" s="76"/>
      <c r="I641" s="76"/>
      <c r="J641" s="76"/>
      <c r="K641" s="112"/>
      <c r="L641" s="433"/>
    </row>
    <row r="642" spans="3:12" ht="30.75" thickBot="1" x14ac:dyDescent="0.3">
      <c r="C642" s="126" t="s">
        <v>44</v>
      </c>
      <c r="D642" s="129" t="s">
        <v>45</v>
      </c>
      <c r="E642" s="128" t="s">
        <v>55</v>
      </c>
      <c r="F642" s="128" t="s">
        <v>57</v>
      </c>
      <c r="G642" s="127" t="s">
        <v>27</v>
      </c>
      <c r="H642" s="133" t="s">
        <v>131</v>
      </c>
      <c r="I642" s="128" t="s">
        <v>46</v>
      </c>
      <c r="J642" s="128" t="s">
        <v>132</v>
      </c>
      <c r="K642" s="128" t="s">
        <v>410</v>
      </c>
      <c r="L642" s="128" t="s">
        <v>411</v>
      </c>
    </row>
    <row r="643" spans="3:12" x14ac:dyDescent="0.25">
      <c r="C643" s="322" t="s">
        <v>47</v>
      </c>
      <c r="D643" s="670">
        <v>50</v>
      </c>
      <c r="E643" s="323"/>
      <c r="F643" s="115">
        <v>30000</v>
      </c>
      <c r="G643" s="324">
        <f t="shared" ref="G643:G651" si="67">E643*F643</f>
        <v>0</v>
      </c>
      <c r="H643" s="325"/>
      <c r="I643" s="116" t="s">
        <v>699</v>
      </c>
      <c r="J643" s="116" t="str">
        <f>VLOOKUP(I643,Presupuesto!$B$11:$C$566,2,0)</f>
        <v>SERVICIOS DE CAPACITACION.</v>
      </c>
      <c r="K643" s="326" t="s">
        <v>1484</v>
      </c>
      <c r="L643" s="116" t="s">
        <v>394</v>
      </c>
    </row>
    <row r="644" spans="3:12" x14ac:dyDescent="0.25">
      <c r="C644" s="99" t="s">
        <v>48</v>
      </c>
      <c r="D644" s="671"/>
      <c r="E644" s="200">
        <v>0</v>
      </c>
      <c r="F644" s="100">
        <v>50</v>
      </c>
      <c r="G644" s="97">
        <f t="shared" si="67"/>
        <v>0</v>
      </c>
      <c r="H644" s="161"/>
      <c r="I644" s="98" t="s">
        <v>717</v>
      </c>
      <c r="J644" s="98" t="str">
        <f>VLOOKUP(I644,Presupuesto!$B$11:$C$566,2,0)</f>
        <v>SERVICIOS DE IMPRENTA PUBLIC.Y REPRODUCCION</v>
      </c>
      <c r="K644" s="98" t="str">
        <f>$K$226</f>
        <v>Gestión Tecnologías de Información y Comunicación</v>
      </c>
      <c r="L644" s="98" t="s">
        <v>412</v>
      </c>
    </row>
    <row r="645" spans="3:12" x14ac:dyDescent="0.25">
      <c r="C645" s="99" t="s">
        <v>49</v>
      </c>
      <c r="D645" s="671"/>
      <c r="E645" s="200">
        <f>D643</f>
        <v>50</v>
      </c>
      <c r="F645" s="100">
        <v>300</v>
      </c>
      <c r="G645" s="97">
        <f t="shared" si="67"/>
        <v>15000</v>
      </c>
      <c r="H645" s="161" t="s">
        <v>129</v>
      </c>
      <c r="I645" s="98" t="s">
        <v>792</v>
      </c>
      <c r="J645" s="98" t="str">
        <f>VLOOKUP(I645,Presupuesto!$B$11:$C$566,2,0)</f>
        <v>ALIMENTOS B EBIDAS PARA PERSONAS</v>
      </c>
      <c r="K645" s="98" t="s">
        <v>1365</v>
      </c>
      <c r="L645" s="98" t="s">
        <v>396</v>
      </c>
    </row>
    <row r="646" spans="3:12" x14ac:dyDescent="0.25">
      <c r="C646" s="99" t="s">
        <v>50</v>
      </c>
      <c r="D646" s="671"/>
      <c r="E646" s="151">
        <v>0</v>
      </c>
      <c r="F646" s="118">
        <v>10000</v>
      </c>
      <c r="G646" s="97">
        <f t="shared" si="67"/>
        <v>0</v>
      </c>
      <c r="H646" s="161"/>
      <c r="I646" s="318" t="s">
        <v>300</v>
      </c>
      <c r="J646" s="98" t="str">
        <f>VLOOKUP(I646,Presupuesto!$B$11:$C$566,2,0)</f>
        <v>PASAJES (26100-00)</v>
      </c>
      <c r="K646" s="98" t="str">
        <f t="shared" ref="K646:K652" si="68">$K$226</f>
        <v>Gestión Tecnologías de Información y Comunicación</v>
      </c>
      <c r="L646" s="98" t="s">
        <v>412</v>
      </c>
    </row>
    <row r="647" spans="3:12" x14ac:dyDescent="0.25">
      <c r="C647" s="99" t="s">
        <v>417</v>
      </c>
      <c r="D647" s="671"/>
      <c r="E647" s="151">
        <v>0</v>
      </c>
      <c r="F647" s="118">
        <v>250</v>
      </c>
      <c r="G647" s="97">
        <f t="shared" si="67"/>
        <v>0</v>
      </c>
      <c r="H647" s="161"/>
      <c r="I647" s="98" t="s">
        <v>821</v>
      </c>
      <c r="J647" s="98" t="str">
        <f>VLOOKUP(I647,Presupuesto!$B$11:$C$566,2,0)</f>
        <v>PRODUCTOS PAPEL Y CARTON</v>
      </c>
      <c r="K647" s="98" t="str">
        <f t="shared" si="68"/>
        <v>Gestión Tecnologías de Información y Comunicación</v>
      </c>
      <c r="L647" s="98" t="s">
        <v>412</v>
      </c>
    </row>
    <row r="648" spans="3:12" x14ac:dyDescent="0.25">
      <c r="C648" s="99" t="s">
        <v>51</v>
      </c>
      <c r="D648" s="671"/>
      <c r="E648" s="200">
        <v>0</v>
      </c>
      <c r="F648" s="100">
        <v>85</v>
      </c>
      <c r="G648" s="97">
        <f t="shared" si="67"/>
        <v>0</v>
      </c>
      <c r="H648" s="161"/>
      <c r="I648" s="98" t="s">
        <v>821</v>
      </c>
      <c r="J648" s="98" t="str">
        <f>VLOOKUP(I648,Presupuesto!$B$11:$C$566,2,0)</f>
        <v>PRODUCTOS PAPEL Y CARTON</v>
      </c>
      <c r="K648" s="98" t="str">
        <f t="shared" si="68"/>
        <v>Gestión Tecnologías de Información y Comunicación</v>
      </c>
      <c r="L648" s="98" t="s">
        <v>412</v>
      </c>
    </row>
    <row r="649" spans="3:12" x14ac:dyDescent="0.25">
      <c r="C649" s="99" t="s">
        <v>123</v>
      </c>
      <c r="D649" s="671"/>
      <c r="E649" s="200">
        <v>0</v>
      </c>
      <c r="F649" s="100">
        <v>36</v>
      </c>
      <c r="G649" s="97">
        <f t="shared" si="67"/>
        <v>0</v>
      </c>
      <c r="H649" s="161"/>
      <c r="I649" s="98" t="s">
        <v>942</v>
      </c>
      <c r="J649" s="98" t="str">
        <f>VLOOKUP(I649,Presupuesto!$B$11:$C$566,2,0)</f>
        <v>UTILES DE ESCRITORIO, OFICINA Y ENSE¥ANZA</v>
      </c>
      <c r="K649" s="98" t="str">
        <f t="shared" si="68"/>
        <v>Gestión Tecnologías de Información y Comunicación</v>
      </c>
      <c r="L649" s="98" t="s">
        <v>412</v>
      </c>
    </row>
    <row r="650" spans="3:12" x14ac:dyDescent="0.25">
      <c r="C650" s="99" t="s">
        <v>34</v>
      </c>
      <c r="D650" s="671"/>
      <c r="E650" s="200">
        <v>0</v>
      </c>
      <c r="F650" s="100">
        <v>80</v>
      </c>
      <c r="G650" s="97">
        <f t="shared" si="67"/>
        <v>0</v>
      </c>
      <c r="H650" s="161"/>
      <c r="I650" s="98" t="s">
        <v>942</v>
      </c>
      <c r="J650" s="98" t="str">
        <f>VLOOKUP(I650,Presupuesto!$B$11:$C$566,2,0)</f>
        <v>UTILES DE ESCRITORIO, OFICINA Y ENSE¥ANZA</v>
      </c>
      <c r="K650" s="98" t="str">
        <f t="shared" si="68"/>
        <v>Gestión Tecnologías de Información y Comunicación</v>
      </c>
      <c r="L650" s="98" t="s">
        <v>412</v>
      </c>
    </row>
    <row r="651" spans="3:12" x14ac:dyDescent="0.25">
      <c r="C651" s="109" t="s">
        <v>52</v>
      </c>
      <c r="D651" s="671"/>
      <c r="E651" s="213">
        <v>0</v>
      </c>
      <c r="F651" s="119">
        <v>25</v>
      </c>
      <c r="G651" s="97">
        <f t="shared" si="67"/>
        <v>0</v>
      </c>
      <c r="H651" s="161"/>
      <c r="I651" s="98" t="s">
        <v>942</v>
      </c>
      <c r="J651" s="98" t="str">
        <f>VLOOKUP(I651,Presupuesto!$B$11:$C$566,2,0)</f>
        <v>UTILES DE ESCRITORIO, OFICINA Y ENSE¥ANZA</v>
      </c>
      <c r="K651" s="98" t="str">
        <f t="shared" si="68"/>
        <v>Gestión Tecnologías de Información y Comunicación</v>
      </c>
      <c r="L651" s="98" t="s">
        <v>412</v>
      </c>
    </row>
    <row r="652" spans="3:12" ht="15.75" thickBot="1" x14ac:dyDescent="0.3">
      <c r="C652" s="217" t="s">
        <v>430</v>
      </c>
      <c r="D652" s="218">
        <v>0</v>
      </c>
      <c r="E652" s="327">
        <v>0</v>
      </c>
      <c r="F652" s="104">
        <f>HLOOKUP(C652,$AH$2:$BU$3,2,0)</f>
        <v>1150</v>
      </c>
      <c r="G652" s="105">
        <f>D652*E652*F652</f>
        <v>0</v>
      </c>
      <c r="H652" s="328"/>
      <c r="I652" s="329" t="s">
        <v>301</v>
      </c>
      <c r="J652" s="106" t="str">
        <f>VLOOKUP(I652,Presupuesto!$B$11:$C$566,2,0)</f>
        <v>VIATICOS (26200-00)</v>
      </c>
      <c r="K652" s="330" t="str">
        <f t="shared" si="68"/>
        <v>Gestión Tecnologías de Información y Comunicación</v>
      </c>
      <c r="L652" s="330" t="s">
        <v>412</v>
      </c>
    </row>
    <row r="653" spans="3:12" x14ac:dyDescent="0.25">
      <c r="C653" s="433"/>
      <c r="D653" s="433"/>
      <c r="E653" s="433"/>
      <c r="F653" s="433"/>
      <c r="G653" s="433"/>
      <c r="H653" s="420"/>
      <c r="I653" s="433"/>
      <c r="J653" s="433"/>
      <c r="K653" s="433"/>
      <c r="L653" s="433"/>
    </row>
    <row r="654" spans="3:12" ht="15.75" thickBot="1" x14ac:dyDescent="0.3">
      <c r="C654" s="433"/>
      <c r="D654" s="433"/>
      <c r="E654" s="433"/>
      <c r="F654" s="433"/>
      <c r="G654" s="433"/>
      <c r="H654" s="420"/>
      <c r="I654" s="433"/>
      <c r="J654" s="433"/>
      <c r="K654" s="433"/>
      <c r="L654" s="433"/>
    </row>
    <row r="655" spans="3:12" ht="15.75" thickBot="1" x14ac:dyDescent="0.3">
      <c r="C655" s="29" t="s">
        <v>43</v>
      </c>
      <c r="D655" s="30">
        <f>SUM(G662:G671)</f>
        <v>9000</v>
      </c>
      <c r="E655" s="93"/>
      <c r="F655" s="93"/>
      <c r="G655" s="93"/>
      <c r="H655" s="76"/>
      <c r="I655" s="76"/>
      <c r="J655" s="76"/>
      <c r="K655" s="112"/>
      <c r="L655" s="433"/>
    </row>
    <row r="656" spans="3:12" x14ac:dyDescent="0.25">
      <c r="C656" s="70"/>
      <c r="D656" s="31"/>
      <c r="E656" s="93"/>
      <c r="F656" s="93"/>
      <c r="G656" s="93"/>
      <c r="H656" s="76"/>
      <c r="I656" s="76"/>
      <c r="J656" s="76"/>
      <c r="K656" s="112"/>
      <c r="L656" s="433"/>
    </row>
    <row r="657" spans="3:12" x14ac:dyDescent="0.25">
      <c r="C657" s="70"/>
      <c r="D657" s="31"/>
      <c r="E657" s="93"/>
      <c r="F657" s="93"/>
      <c r="G657" s="93"/>
      <c r="H657" s="76"/>
      <c r="I657" s="76"/>
      <c r="J657" s="76"/>
      <c r="K657" s="112"/>
      <c r="L657" s="433"/>
    </row>
    <row r="658" spans="3:12" ht="15.75" x14ac:dyDescent="0.25">
      <c r="C658" s="202" t="s">
        <v>392</v>
      </c>
      <c r="D658" s="357" t="s">
        <v>2651</v>
      </c>
      <c r="E658" s="93"/>
      <c r="F658" s="93"/>
      <c r="G658" s="93"/>
      <c r="H658" s="76"/>
      <c r="I658" s="76"/>
      <c r="J658" s="76"/>
      <c r="K658" s="112"/>
      <c r="L658" s="433"/>
    </row>
    <row r="659" spans="3:12" ht="18.75" x14ac:dyDescent="0.25">
      <c r="C659" s="211" t="str">
        <f>IFERROR(VLOOKUP(D658,'1. Desarrollo e Innov. Curricu.'!$E:$F,2,FALSE),IFERROR(VLOOKUP(D658,'2. Investigación Científica'!$E:$F,2,FALSE),IFERROR(VLOOKUP(D658,'3. Vinculación Univ. Sociedad'!$E:$F,2,FALSE),IFERROR(VLOOKUP(D658,'4. Docencia y Profesorado Univ.'!$E:$F,2,FALSE),IFERROR(VLOOKUP(D658,'5. Estudiantes y Graduados'!$E:$F,2,FALSE),IFERROR(VLOOKUP(D658,'11. Gestion Administrativa'!$E:$F,2,FALSE),IFERROR(VLOOKUP(D658,'13. Gestión Académica'!$E:$F,2,FALSE),IFERROR(VLOOKUP(D658,'8. Asegura. de la Calid. y M'!$E:$F,2,FALSE),IFERROR(VLOOKUP(D658,'6. Gestión del Conocimiento'!$E:$F,2,FALSE),IFERROR(VLOOKUP(D658,'15. Gobernabilidad y Proceso...'!$E:$F,2,FALSE),IFERROR(VLOOKUP(D658,'12. Gestión del Talento Humano'!$E:$F,2,FALSE),IFERROR(VLOOKUP(D658,'14. Internacional... de la E.S.'!$E:$F,2,FALSE),IFERROR(VLOOKUP(D658,'10. Posgrado'!$E:$F,2,FALSE),IFERROR(VLOOKUP(D658,'17. Gestión TIC'!$E:$F,2,FALSE),IFERROR(VLOOKUP(D658,'16. Desa. del Sistema Educ.Sup.'!$E:$F,2,FALSE),IFERROR(VLOOKUP(D658,'9. Cultura de Inno. Insti...'!$E:$F,2,FALSE),VLOOKUP(D658,'7. Lo Esencial de la Reforma U.'!$E:$F,2,0)))))))))))))))))</f>
        <v xml:space="preserve">5. Formar al personal docente  en los temas siguientes: • Liderazgo en educación superior en el campo del conocimiento • Sistematización de equivalencias, reconocimientos y homologación • Coordinación con Ministerio de educación de perfiles de egreso del nivel medio
</v>
      </c>
      <c r="D659" s="31"/>
      <c r="E659" s="93"/>
      <c r="F659" s="93"/>
      <c r="G659" s="93"/>
      <c r="H659" s="76"/>
      <c r="I659" s="76"/>
      <c r="J659" s="76"/>
      <c r="K659" s="112"/>
      <c r="L659" s="433"/>
    </row>
    <row r="660" spans="3:12" ht="15.75" thickBot="1" x14ac:dyDescent="0.3">
      <c r="C660" s="70"/>
      <c r="D660" s="31"/>
      <c r="E660" s="93"/>
      <c r="F660" s="93"/>
      <c r="G660" s="93"/>
      <c r="H660" s="76"/>
      <c r="I660" s="76"/>
      <c r="J660" s="76"/>
      <c r="K660" s="112"/>
      <c r="L660" s="433"/>
    </row>
    <row r="661" spans="3:12" ht="30.75" thickBot="1" x14ac:dyDescent="0.3">
      <c r="C661" s="126" t="s">
        <v>44</v>
      </c>
      <c r="D661" s="129" t="s">
        <v>45</v>
      </c>
      <c r="E661" s="128" t="s">
        <v>55</v>
      </c>
      <c r="F661" s="128" t="s">
        <v>57</v>
      </c>
      <c r="G661" s="127" t="s">
        <v>27</v>
      </c>
      <c r="H661" s="133" t="s">
        <v>131</v>
      </c>
      <c r="I661" s="128" t="s">
        <v>46</v>
      </c>
      <c r="J661" s="128" t="s">
        <v>132</v>
      </c>
      <c r="K661" s="128" t="s">
        <v>410</v>
      </c>
      <c r="L661" s="128" t="s">
        <v>411</v>
      </c>
    </row>
    <row r="662" spans="3:12" x14ac:dyDescent="0.25">
      <c r="C662" s="322" t="s">
        <v>47</v>
      </c>
      <c r="D662" s="670">
        <v>30</v>
      </c>
      <c r="E662" s="323"/>
      <c r="F662" s="115">
        <v>30000</v>
      </c>
      <c r="G662" s="324">
        <f t="shared" ref="G662:G670" si="69">E662*F662</f>
        <v>0</v>
      </c>
      <c r="H662" s="325"/>
      <c r="I662" s="116" t="s">
        <v>699</v>
      </c>
      <c r="J662" s="116" t="str">
        <f>VLOOKUP(I662,Presupuesto!$B$11:$C$566,2,0)</f>
        <v>SERVICIOS DE CAPACITACION.</v>
      </c>
      <c r="K662" s="326" t="s">
        <v>1484</v>
      </c>
      <c r="L662" s="116" t="s">
        <v>394</v>
      </c>
    </row>
    <row r="663" spans="3:12" x14ac:dyDescent="0.25">
      <c r="C663" s="99" t="s">
        <v>48</v>
      </c>
      <c r="D663" s="671"/>
      <c r="E663" s="200">
        <v>0</v>
      </c>
      <c r="F663" s="100">
        <v>50</v>
      </c>
      <c r="G663" s="97">
        <f t="shared" si="69"/>
        <v>0</v>
      </c>
      <c r="H663" s="161"/>
      <c r="I663" s="98" t="s">
        <v>717</v>
      </c>
      <c r="J663" s="98" t="str">
        <f>VLOOKUP(I663,Presupuesto!$B$11:$C$566,2,0)</f>
        <v>SERVICIOS DE IMPRENTA PUBLIC.Y REPRODUCCION</v>
      </c>
      <c r="K663" s="98" t="str">
        <f>$K$226</f>
        <v>Gestión Tecnologías de Información y Comunicación</v>
      </c>
      <c r="L663" s="98" t="s">
        <v>412</v>
      </c>
    </row>
    <row r="664" spans="3:12" x14ac:dyDescent="0.25">
      <c r="C664" s="99" t="s">
        <v>49</v>
      </c>
      <c r="D664" s="671"/>
      <c r="E664" s="200">
        <f>D662</f>
        <v>30</v>
      </c>
      <c r="F664" s="100">
        <v>300</v>
      </c>
      <c r="G664" s="97">
        <f t="shared" si="69"/>
        <v>9000</v>
      </c>
      <c r="H664" s="161" t="s">
        <v>129</v>
      </c>
      <c r="I664" s="98" t="s">
        <v>792</v>
      </c>
      <c r="J664" s="98" t="str">
        <f>VLOOKUP(I664,Presupuesto!$B$11:$C$566,2,0)</f>
        <v>ALIMENTOS B EBIDAS PARA PERSONAS</v>
      </c>
      <c r="K664" s="98" t="s">
        <v>1366</v>
      </c>
      <c r="L664" s="98" t="s">
        <v>403</v>
      </c>
    </row>
    <row r="665" spans="3:12" x14ac:dyDescent="0.25">
      <c r="C665" s="99" t="s">
        <v>50</v>
      </c>
      <c r="D665" s="671"/>
      <c r="E665" s="151">
        <v>0</v>
      </c>
      <c r="F665" s="118">
        <v>10000</v>
      </c>
      <c r="G665" s="97">
        <f t="shared" si="69"/>
        <v>0</v>
      </c>
      <c r="H665" s="161"/>
      <c r="I665" s="318" t="s">
        <v>300</v>
      </c>
      <c r="J665" s="98" t="str">
        <f>VLOOKUP(I665,Presupuesto!$B$11:$C$566,2,0)</f>
        <v>PASAJES (26100-00)</v>
      </c>
      <c r="K665" s="98" t="str">
        <f t="shared" ref="K665:K671" si="70">$K$226</f>
        <v>Gestión Tecnologías de Información y Comunicación</v>
      </c>
      <c r="L665" s="98" t="s">
        <v>412</v>
      </c>
    </row>
    <row r="666" spans="3:12" x14ac:dyDescent="0.25">
      <c r="C666" s="99" t="s">
        <v>417</v>
      </c>
      <c r="D666" s="671"/>
      <c r="E666" s="151">
        <v>0</v>
      </c>
      <c r="F666" s="118">
        <v>250</v>
      </c>
      <c r="G666" s="97">
        <f t="shared" si="69"/>
        <v>0</v>
      </c>
      <c r="H666" s="161"/>
      <c r="I666" s="98" t="s">
        <v>821</v>
      </c>
      <c r="J666" s="98" t="str">
        <f>VLOOKUP(I666,Presupuesto!$B$11:$C$566,2,0)</f>
        <v>PRODUCTOS PAPEL Y CARTON</v>
      </c>
      <c r="K666" s="98" t="str">
        <f t="shared" si="70"/>
        <v>Gestión Tecnologías de Información y Comunicación</v>
      </c>
      <c r="L666" s="98" t="s">
        <v>412</v>
      </c>
    </row>
    <row r="667" spans="3:12" x14ac:dyDescent="0.25">
      <c r="C667" s="99" t="s">
        <v>51</v>
      </c>
      <c r="D667" s="671"/>
      <c r="E667" s="200">
        <v>0</v>
      </c>
      <c r="F667" s="100">
        <v>85</v>
      </c>
      <c r="G667" s="97">
        <f t="shared" si="69"/>
        <v>0</v>
      </c>
      <c r="H667" s="161"/>
      <c r="I667" s="98" t="s">
        <v>821</v>
      </c>
      <c r="J667" s="98" t="str">
        <f>VLOOKUP(I667,Presupuesto!$B$11:$C$566,2,0)</f>
        <v>PRODUCTOS PAPEL Y CARTON</v>
      </c>
      <c r="K667" s="98" t="str">
        <f t="shared" si="70"/>
        <v>Gestión Tecnologías de Información y Comunicación</v>
      </c>
      <c r="L667" s="98" t="s">
        <v>412</v>
      </c>
    </row>
    <row r="668" spans="3:12" x14ac:dyDescent="0.25">
      <c r="C668" s="99" t="s">
        <v>123</v>
      </c>
      <c r="D668" s="671"/>
      <c r="E668" s="200">
        <v>0</v>
      </c>
      <c r="F668" s="100">
        <v>36</v>
      </c>
      <c r="G668" s="97">
        <f t="shared" si="69"/>
        <v>0</v>
      </c>
      <c r="H668" s="161"/>
      <c r="I668" s="98" t="s">
        <v>942</v>
      </c>
      <c r="J668" s="98" t="str">
        <f>VLOOKUP(I668,Presupuesto!$B$11:$C$566,2,0)</f>
        <v>UTILES DE ESCRITORIO, OFICINA Y ENSE¥ANZA</v>
      </c>
      <c r="K668" s="98" t="str">
        <f t="shared" si="70"/>
        <v>Gestión Tecnologías de Información y Comunicación</v>
      </c>
      <c r="L668" s="98" t="s">
        <v>412</v>
      </c>
    </row>
    <row r="669" spans="3:12" x14ac:dyDescent="0.25">
      <c r="C669" s="99" t="s">
        <v>34</v>
      </c>
      <c r="D669" s="671"/>
      <c r="E669" s="200">
        <v>0</v>
      </c>
      <c r="F669" s="100">
        <v>80</v>
      </c>
      <c r="G669" s="97">
        <f t="shared" si="69"/>
        <v>0</v>
      </c>
      <c r="H669" s="161"/>
      <c r="I669" s="98" t="s">
        <v>942</v>
      </c>
      <c r="J669" s="98" t="str">
        <f>VLOOKUP(I669,Presupuesto!$B$11:$C$566,2,0)</f>
        <v>UTILES DE ESCRITORIO, OFICINA Y ENSE¥ANZA</v>
      </c>
      <c r="K669" s="98" t="str">
        <f t="shared" si="70"/>
        <v>Gestión Tecnologías de Información y Comunicación</v>
      </c>
      <c r="L669" s="98" t="s">
        <v>412</v>
      </c>
    </row>
    <row r="670" spans="3:12" x14ac:dyDescent="0.25">
      <c r="C670" s="109" t="s">
        <v>52</v>
      </c>
      <c r="D670" s="671"/>
      <c r="E670" s="213">
        <v>0</v>
      </c>
      <c r="F670" s="119">
        <v>25</v>
      </c>
      <c r="G670" s="97">
        <f t="shared" si="69"/>
        <v>0</v>
      </c>
      <c r="H670" s="161"/>
      <c r="I670" s="98" t="s">
        <v>942</v>
      </c>
      <c r="J670" s="98" t="str">
        <f>VLOOKUP(I670,Presupuesto!$B$11:$C$566,2,0)</f>
        <v>UTILES DE ESCRITORIO, OFICINA Y ENSE¥ANZA</v>
      </c>
      <c r="K670" s="98" t="str">
        <f t="shared" si="70"/>
        <v>Gestión Tecnologías de Información y Comunicación</v>
      </c>
      <c r="L670" s="98" t="s">
        <v>412</v>
      </c>
    </row>
    <row r="671" spans="3:12" ht="15.75" thickBot="1" x14ac:dyDescent="0.3">
      <c r="C671" s="217" t="s">
        <v>430</v>
      </c>
      <c r="D671" s="218">
        <v>0</v>
      </c>
      <c r="E671" s="327">
        <v>0</v>
      </c>
      <c r="F671" s="104">
        <f>HLOOKUP(C671,$AH$2:$BU$3,2,0)</f>
        <v>1150</v>
      </c>
      <c r="G671" s="105">
        <f>D671*E671*F671</f>
        <v>0</v>
      </c>
      <c r="H671" s="328"/>
      <c r="I671" s="329" t="s">
        <v>301</v>
      </c>
      <c r="J671" s="106" t="str">
        <f>VLOOKUP(I671,Presupuesto!$B$11:$C$566,2,0)</f>
        <v>VIATICOS (26200-00)</v>
      </c>
      <c r="K671" s="330" t="str">
        <f t="shared" si="70"/>
        <v>Gestión Tecnologías de Información y Comunicación</v>
      </c>
      <c r="L671" s="330" t="s">
        <v>412</v>
      </c>
    </row>
    <row r="672" spans="3:12" x14ac:dyDescent="0.25">
      <c r="C672" s="433"/>
      <c r="D672" s="433"/>
      <c r="E672" s="433"/>
      <c r="F672" s="433"/>
      <c r="G672" s="433"/>
      <c r="H672" s="420"/>
      <c r="I672" s="433"/>
      <c r="J672" s="433"/>
      <c r="K672" s="433"/>
      <c r="L672" s="433"/>
    </row>
    <row r="673" spans="3:12" ht="15.75" thickBot="1" x14ac:dyDescent="0.3">
      <c r="C673" s="433"/>
      <c r="D673" s="433"/>
      <c r="E673" s="433"/>
      <c r="F673" s="433"/>
      <c r="G673" s="433"/>
      <c r="H673" s="420"/>
      <c r="I673" s="433"/>
      <c r="J673" s="433"/>
      <c r="K673" s="433"/>
      <c r="L673" s="433"/>
    </row>
    <row r="674" spans="3:12" ht="15.75" thickBot="1" x14ac:dyDescent="0.3">
      <c r="C674" s="29" t="s">
        <v>43</v>
      </c>
      <c r="D674" s="30">
        <f>SUM(G681:G690)</f>
        <v>0</v>
      </c>
      <c r="E674" s="93"/>
      <c r="F674" s="93"/>
      <c r="G674" s="93"/>
      <c r="H674" s="76"/>
      <c r="I674" s="76"/>
      <c r="J674" s="76"/>
      <c r="K674" s="112"/>
      <c r="L674" s="433"/>
    </row>
    <row r="675" spans="3:12" x14ac:dyDescent="0.25">
      <c r="C675" s="70"/>
      <c r="D675" s="31"/>
      <c r="E675" s="93"/>
      <c r="F675" s="93"/>
      <c r="G675" s="93"/>
      <c r="H675" s="76"/>
      <c r="I675" s="76"/>
      <c r="J675" s="76"/>
      <c r="K675" s="112"/>
      <c r="L675" s="433"/>
    </row>
    <row r="676" spans="3:12" x14ac:dyDescent="0.25">
      <c r="C676" s="70"/>
      <c r="D676" s="31"/>
      <c r="E676" s="93"/>
      <c r="F676" s="93"/>
      <c r="G676" s="93"/>
      <c r="H676" s="76"/>
      <c r="I676" s="76"/>
      <c r="J676" s="76"/>
      <c r="K676" s="112"/>
      <c r="L676" s="433"/>
    </row>
    <row r="677" spans="3:12" ht="15.75" x14ac:dyDescent="0.25">
      <c r="C677" s="202" t="s">
        <v>392</v>
      </c>
      <c r="D677" s="357"/>
      <c r="E677" s="93"/>
      <c r="F677" s="93"/>
      <c r="G677" s="93"/>
      <c r="H677" s="76"/>
      <c r="I677" s="76"/>
      <c r="J677" s="76"/>
      <c r="K677" s="112"/>
      <c r="L677" s="433"/>
    </row>
    <row r="678" spans="3:12" ht="18.75" x14ac:dyDescent="0.25">
      <c r="C678" s="211" t="e">
        <f>IFERROR(VLOOKUP(D677,'1. Desarrollo e Innov. Curricu.'!$E:$F,2,FALSE),IFERROR(VLOOKUP(D677,'2. Investigación Científica'!$E:$F,2,FALSE),IFERROR(VLOOKUP(D677,'3. Vinculación Univ. Sociedad'!$E:$F,2,FALSE),IFERROR(VLOOKUP(D677,'4. Docencia y Profesorado Univ.'!$E:$F,2,FALSE),IFERROR(VLOOKUP(D677,'5. Estudiantes y Graduados'!$E:$F,2,FALSE),IFERROR(VLOOKUP(D677,'11. Gestion Administrativa'!$E:$F,2,FALSE),IFERROR(VLOOKUP(D677,'13. Gestión Académica'!$E:$F,2,FALSE),IFERROR(VLOOKUP(D677,'8. Asegura. de la Calid. y M'!$E:$F,2,FALSE),IFERROR(VLOOKUP(D677,'6. Gestión del Conocimiento'!$E:$F,2,FALSE),IFERROR(VLOOKUP(D677,'15. Gobernabilidad y Proceso...'!$E:$F,2,FALSE),IFERROR(VLOOKUP(D677,'12. Gestión del Talento Humano'!$E:$F,2,FALSE),IFERROR(VLOOKUP(D677,'14. Internacional... de la E.S.'!$E:$F,2,FALSE),IFERROR(VLOOKUP(D677,'10. Posgrado'!$E:$F,2,FALSE),IFERROR(VLOOKUP(D677,'17. Gestión TIC'!$E:$F,2,FALSE),IFERROR(VLOOKUP(D677,'16. Desa. del Sistema Educ.Sup.'!$E:$F,2,FALSE),IFERROR(VLOOKUP(D677,'9. Cultura de Inno. Insti...'!$E:$F,2,FALSE),VLOOKUP(D677,'7. Lo Esencial de la Reforma U.'!$E:$F,2,0)))))))))))))))))</f>
        <v>#N/A</v>
      </c>
      <c r="D678" s="31"/>
      <c r="E678" s="93"/>
      <c r="F678" s="93"/>
      <c r="G678" s="93"/>
      <c r="H678" s="76"/>
      <c r="I678" s="76"/>
      <c r="J678" s="76"/>
      <c r="K678" s="112"/>
      <c r="L678" s="433"/>
    </row>
    <row r="679" spans="3:12" ht="15.75" thickBot="1" x14ac:dyDescent="0.3">
      <c r="C679" s="70"/>
      <c r="D679" s="31"/>
      <c r="E679" s="93"/>
      <c r="F679" s="93"/>
      <c r="G679" s="93"/>
      <c r="H679" s="76"/>
      <c r="I679" s="76"/>
      <c r="J679" s="76"/>
      <c r="K679" s="112"/>
      <c r="L679" s="433"/>
    </row>
    <row r="680" spans="3:12" ht="30.75" thickBot="1" x14ac:dyDescent="0.3">
      <c r="C680" s="126" t="s">
        <v>44</v>
      </c>
      <c r="D680" s="129" t="s">
        <v>45</v>
      </c>
      <c r="E680" s="128" t="s">
        <v>55</v>
      </c>
      <c r="F680" s="128" t="s">
        <v>57</v>
      </c>
      <c r="G680" s="127" t="s">
        <v>27</v>
      </c>
      <c r="H680" s="133" t="s">
        <v>131</v>
      </c>
      <c r="I680" s="128" t="s">
        <v>46</v>
      </c>
      <c r="J680" s="128" t="s">
        <v>132</v>
      </c>
      <c r="K680" s="128" t="s">
        <v>410</v>
      </c>
      <c r="L680" s="128" t="s">
        <v>411</v>
      </c>
    </row>
    <row r="681" spans="3:12" x14ac:dyDescent="0.25">
      <c r="C681" s="322" t="s">
        <v>47</v>
      </c>
      <c r="D681" s="670">
        <v>0</v>
      </c>
      <c r="E681" s="323"/>
      <c r="F681" s="115">
        <v>30000</v>
      </c>
      <c r="G681" s="324">
        <f t="shared" ref="G681:G689" si="71">E681*F681</f>
        <v>0</v>
      </c>
      <c r="H681" s="325"/>
      <c r="I681" s="116" t="s">
        <v>699</v>
      </c>
      <c r="J681" s="116" t="str">
        <f>VLOOKUP(I681,Presupuesto!$B$11:$C$566,2,0)</f>
        <v>SERVICIOS DE CAPACITACION.</v>
      </c>
      <c r="K681" s="326" t="s">
        <v>1484</v>
      </c>
      <c r="L681" s="116" t="s">
        <v>394</v>
      </c>
    </row>
    <row r="682" spans="3:12" x14ac:dyDescent="0.25">
      <c r="C682" s="99" t="s">
        <v>48</v>
      </c>
      <c r="D682" s="671"/>
      <c r="E682" s="200">
        <v>0</v>
      </c>
      <c r="F682" s="100">
        <v>50</v>
      </c>
      <c r="G682" s="97">
        <f t="shared" si="71"/>
        <v>0</v>
      </c>
      <c r="H682" s="161"/>
      <c r="I682" s="98" t="s">
        <v>717</v>
      </c>
      <c r="J682" s="98" t="str">
        <f>VLOOKUP(I682,Presupuesto!$B$11:$C$566,2,0)</f>
        <v>SERVICIOS DE IMPRENTA PUBLIC.Y REPRODUCCION</v>
      </c>
      <c r="K682" s="98" t="str">
        <f>$K$226</f>
        <v>Gestión Tecnologías de Información y Comunicación</v>
      </c>
      <c r="L682" s="98" t="s">
        <v>412</v>
      </c>
    </row>
    <row r="683" spans="3:12" x14ac:dyDescent="0.25">
      <c r="C683" s="99" t="s">
        <v>49</v>
      </c>
      <c r="D683" s="671"/>
      <c r="E683" s="200">
        <f>D681</f>
        <v>0</v>
      </c>
      <c r="F683" s="100">
        <v>70</v>
      </c>
      <c r="G683" s="97">
        <f t="shared" si="71"/>
        <v>0</v>
      </c>
      <c r="H683" s="161" t="s">
        <v>129</v>
      </c>
      <c r="I683" s="98" t="s">
        <v>792</v>
      </c>
      <c r="J683" s="98" t="str">
        <f>VLOOKUP(I683,Presupuesto!$B$11:$C$566,2,0)</f>
        <v>ALIMENTOS B EBIDAS PARA PERSONAS</v>
      </c>
      <c r="K683" s="98" t="s">
        <v>1361</v>
      </c>
      <c r="L683" s="98" t="s">
        <v>404</v>
      </c>
    </row>
    <row r="684" spans="3:12" x14ac:dyDescent="0.25">
      <c r="C684" s="99" t="s">
        <v>50</v>
      </c>
      <c r="D684" s="671"/>
      <c r="E684" s="151">
        <v>0</v>
      </c>
      <c r="F684" s="118">
        <v>10000</v>
      </c>
      <c r="G684" s="97">
        <f t="shared" si="71"/>
        <v>0</v>
      </c>
      <c r="H684" s="161"/>
      <c r="I684" s="318" t="s">
        <v>300</v>
      </c>
      <c r="J684" s="98" t="str">
        <f>VLOOKUP(I684,Presupuesto!$B$11:$C$566,2,0)</f>
        <v>PASAJES (26100-00)</v>
      </c>
      <c r="K684" s="98" t="str">
        <f t="shared" ref="K684:K690" si="72">$K$226</f>
        <v>Gestión Tecnologías de Información y Comunicación</v>
      </c>
      <c r="L684" s="98" t="s">
        <v>412</v>
      </c>
    </row>
    <row r="685" spans="3:12" x14ac:dyDescent="0.25">
      <c r="C685" s="99" t="s">
        <v>417</v>
      </c>
      <c r="D685" s="671"/>
      <c r="E685" s="151">
        <v>0</v>
      </c>
      <c r="F685" s="118">
        <v>250</v>
      </c>
      <c r="G685" s="97">
        <f t="shared" si="71"/>
        <v>0</v>
      </c>
      <c r="H685" s="161"/>
      <c r="I685" s="98" t="s">
        <v>821</v>
      </c>
      <c r="J685" s="98" t="str">
        <f>VLOOKUP(I685,Presupuesto!$B$11:$C$566,2,0)</f>
        <v>PRODUCTOS PAPEL Y CARTON</v>
      </c>
      <c r="K685" s="98" t="str">
        <f t="shared" si="72"/>
        <v>Gestión Tecnologías de Información y Comunicación</v>
      </c>
      <c r="L685" s="98" t="s">
        <v>412</v>
      </c>
    </row>
    <row r="686" spans="3:12" x14ac:dyDescent="0.25">
      <c r="C686" s="99" t="s">
        <v>51</v>
      </c>
      <c r="D686" s="671"/>
      <c r="E686" s="200">
        <v>0</v>
      </c>
      <c r="F686" s="100">
        <v>85</v>
      </c>
      <c r="G686" s="97">
        <f t="shared" si="71"/>
        <v>0</v>
      </c>
      <c r="H686" s="161"/>
      <c r="I686" s="98" t="s">
        <v>821</v>
      </c>
      <c r="J686" s="98" t="str">
        <f>VLOOKUP(I686,Presupuesto!$B$11:$C$566,2,0)</f>
        <v>PRODUCTOS PAPEL Y CARTON</v>
      </c>
      <c r="K686" s="98" t="str">
        <f t="shared" si="72"/>
        <v>Gestión Tecnologías de Información y Comunicación</v>
      </c>
      <c r="L686" s="98" t="s">
        <v>412</v>
      </c>
    </row>
    <row r="687" spans="3:12" x14ac:dyDescent="0.25">
      <c r="C687" s="99" t="s">
        <v>123</v>
      </c>
      <c r="D687" s="671"/>
      <c r="E687" s="200">
        <v>0</v>
      </c>
      <c r="F687" s="100">
        <v>36</v>
      </c>
      <c r="G687" s="97">
        <f t="shared" si="71"/>
        <v>0</v>
      </c>
      <c r="H687" s="161"/>
      <c r="I687" s="98" t="s">
        <v>942</v>
      </c>
      <c r="J687" s="98" t="str">
        <f>VLOOKUP(I687,Presupuesto!$B$11:$C$566,2,0)</f>
        <v>UTILES DE ESCRITORIO, OFICINA Y ENSE¥ANZA</v>
      </c>
      <c r="K687" s="98" t="str">
        <f t="shared" si="72"/>
        <v>Gestión Tecnologías de Información y Comunicación</v>
      </c>
      <c r="L687" s="98" t="s">
        <v>412</v>
      </c>
    </row>
    <row r="688" spans="3:12" x14ac:dyDescent="0.25">
      <c r="C688" s="99" t="s">
        <v>34</v>
      </c>
      <c r="D688" s="671"/>
      <c r="E688" s="200">
        <v>0</v>
      </c>
      <c r="F688" s="100">
        <v>80</v>
      </c>
      <c r="G688" s="97">
        <f t="shared" si="71"/>
        <v>0</v>
      </c>
      <c r="H688" s="161"/>
      <c r="I688" s="98" t="s">
        <v>942</v>
      </c>
      <c r="J688" s="98" t="str">
        <f>VLOOKUP(I688,Presupuesto!$B$11:$C$566,2,0)</f>
        <v>UTILES DE ESCRITORIO, OFICINA Y ENSE¥ANZA</v>
      </c>
      <c r="K688" s="98" t="str">
        <f t="shared" si="72"/>
        <v>Gestión Tecnologías de Información y Comunicación</v>
      </c>
      <c r="L688" s="98" t="s">
        <v>412</v>
      </c>
    </row>
    <row r="689" spans="3:12" x14ac:dyDescent="0.25">
      <c r="C689" s="109" t="s">
        <v>52</v>
      </c>
      <c r="D689" s="671"/>
      <c r="E689" s="213">
        <v>0</v>
      </c>
      <c r="F689" s="119">
        <v>25</v>
      </c>
      <c r="G689" s="97">
        <f t="shared" si="71"/>
        <v>0</v>
      </c>
      <c r="H689" s="161"/>
      <c r="I689" s="98" t="s">
        <v>942</v>
      </c>
      <c r="J689" s="98" t="str">
        <f>VLOOKUP(I689,Presupuesto!$B$11:$C$566,2,0)</f>
        <v>UTILES DE ESCRITORIO, OFICINA Y ENSE¥ANZA</v>
      </c>
      <c r="K689" s="98" t="str">
        <f t="shared" si="72"/>
        <v>Gestión Tecnologías de Información y Comunicación</v>
      </c>
      <c r="L689" s="98" t="s">
        <v>412</v>
      </c>
    </row>
    <row r="690" spans="3:12" ht="15.75" thickBot="1" x14ac:dyDescent="0.3">
      <c r="C690" s="217" t="s">
        <v>430</v>
      </c>
      <c r="D690" s="218">
        <v>0</v>
      </c>
      <c r="E690" s="327">
        <v>0</v>
      </c>
      <c r="F690" s="104">
        <f>HLOOKUP(C690,$AH$2:$BU$3,2,0)</f>
        <v>1150</v>
      </c>
      <c r="G690" s="105">
        <f>D690*E690*F690</f>
        <v>0</v>
      </c>
      <c r="H690" s="328"/>
      <c r="I690" s="329" t="s">
        <v>301</v>
      </c>
      <c r="J690" s="106" t="str">
        <f>VLOOKUP(I690,Presupuesto!$B$11:$C$566,2,0)</f>
        <v>VIATICOS (26200-00)</v>
      </c>
      <c r="K690" s="330" t="str">
        <f t="shared" si="72"/>
        <v>Gestión Tecnologías de Información y Comunicación</v>
      </c>
      <c r="L690" s="330" t="s">
        <v>412</v>
      </c>
    </row>
    <row r="691" spans="3:12" x14ac:dyDescent="0.25">
      <c r="C691" s="433"/>
      <c r="D691" s="433"/>
      <c r="E691" s="433"/>
      <c r="F691" s="433"/>
      <c r="G691" s="433"/>
      <c r="H691" s="420"/>
      <c r="I691" s="433"/>
      <c r="J691" s="433"/>
      <c r="K691" s="433"/>
      <c r="L691" s="433"/>
    </row>
    <row r="692" spans="3:12" ht="15.75" thickBot="1" x14ac:dyDescent="0.3">
      <c r="C692" s="433"/>
      <c r="D692" s="433"/>
      <c r="E692" s="433"/>
      <c r="F692" s="433"/>
      <c r="G692" s="433"/>
      <c r="H692" s="420"/>
      <c r="I692" s="433"/>
      <c r="J692" s="433"/>
      <c r="K692" s="433"/>
      <c r="L692" s="433"/>
    </row>
    <row r="693" spans="3:12" ht="15.75" thickBot="1" x14ac:dyDescent="0.3">
      <c r="C693" s="29" t="s">
        <v>43</v>
      </c>
      <c r="D693" s="30">
        <f>SUM(G700:G709)</f>
        <v>0</v>
      </c>
      <c r="E693" s="93"/>
      <c r="F693" s="93"/>
      <c r="G693" s="93"/>
      <c r="H693" s="76"/>
      <c r="I693" s="76"/>
      <c r="J693" s="76"/>
      <c r="K693" s="112"/>
      <c r="L693" s="433"/>
    </row>
    <row r="694" spans="3:12" x14ac:dyDescent="0.25">
      <c r="C694" s="70"/>
      <c r="D694" s="31"/>
      <c r="E694" s="93"/>
      <c r="F694" s="93"/>
      <c r="G694" s="93"/>
      <c r="H694" s="76"/>
      <c r="I694" s="76"/>
      <c r="J694" s="76"/>
      <c r="K694" s="112"/>
      <c r="L694" s="433"/>
    </row>
    <row r="695" spans="3:12" x14ac:dyDescent="0.25">
      <c r="C695" s="70"/>
      <c r="D695" s="31"/>
      <c r="E695" s="93"/>
      <c r="F695" s="93"/>
      <c r="G695" s="93"/>
      <c r="H695" s="76"/>
      <c r="I695" s="76"/>
      <c r="J695" s="76"/>
      <c r="K695" s="112"/>
      <c r="L695" s="433"/>
    </row>
    <row r="696" spans="3:12" ht="15.75" x14ac:dyDescent="0.25">
      <c r="C696" s="202" t="s">
        <v>392</v>
      </c>
      <c r="D696" s="357"/>
      <c r="E696" s="93"/>
      <c r="F696" s="93"/>
      <c r="G696" s="93"/>
      <c r="H696" s="76"/>
      <c r="I696" s="76"/>
      <c r="J696" s="76"/>
      <c r="K696" s="112"/>
      <c r="L696" s="433"/>
    </row>
    <row r="697" spans="3:12" ht="18.75" x14ac:dyDescent="0.25">
      <c r="C697" s="211" t="e">
        <f>IFERROR(VLOOKUP(D696,'1. Desarrollo e Innov. Curricu.'!$E:$F,2,FALSE),IFERROR(VLOOKUP(D696,'2. Investigación Científica'!$E:$F,2,FALSE),IFERROR(VLOOKUP(D696,'3. Vinculación Univ. Sociedad'!$E:$F,2,FALSE),IFERROR(VLOOKUP(D696,'4. Docencia y Profesorado Univ.'!$E:$F,2,FALSE),IFERROR(VLOOKUP(D696,'5. Estudiantes y Graduados'!$E:$F,2,FALSE),IFERROR(VLOOKUP(D696,'11. Gestion Administrativa'!$E:$F,2,FALSE),IFERROR(VLOOKUP(D696,'13. Gestión Académica'!$E:$F,2,FALSE),IFERROR(VLOOKUP(D696,'8. Asegura. de la Calid. y M'!$E:$F,2,FALSE),IFERROR(VLOOKUP(D696,'6. Gestión del Conocimiento'!$E:$F,2,FALSE),IFERROR(VLOOKUP(D696,'15. Gobernabilidad y Proceso...'!$E:$F,2,FALSE),IFERROR(VLOOKUP(D696,'12. Gestión del Talento Humano'!$E:$F,2,FALSE),IFERROR(VLOOKUP(D696,'14. Internacional... de la E.S.'!$E:$F,2,FALSE),IFERROR(VLOOKUP(D696,'10. Posgrado'!$E:$F,2,FALSE),IFERROR(VLOOKUP(D696,'17. Gestión TIC'!$E:$F,2,FALSE),IFERROR(VLOOKUP(D696,'16. Desa. del Sistema Educ.Sup.'!$E:$F,2,FALSE),IFERROR(VLOOKUP(D696,'9. Cultura de Inno. Insti...'!$E:$F,2,FALSE),VLOOKUP(D696,'7. Lo Esencial de la Reforma U.'!$E:$F,2,0)))))))))))))))))</f>
        <v>#N/A</v>
      </c>
      <c r="D697" s="31"/>
      <c r="E697" s="93"/>
      <c r="F697" s="93"/>
      <c r="G697" s="93"/>
      <c r="H697" s="76"/>
      <c r="I697" s="76"/>
      <c r="J697" s="76"/>
      <c r="K697" s="112"/>
      <c r="L697" s="433"/>
    </row>
    <row r="698" spans="3:12" ht="15.75" thickBot="1" x14ac:dyDescent="0.3">
      <c r="C698" s="70"/>
      <c r="D698" s="31"/>
      <c r="E698" s="93"/>
      <c r="F698" s="93"/>
      <c r="G698" s="93"/>
      <c r="H698" s="76"/>
      <c r="I698" s="76"/>
      <c r="J698" s="76"/>
      <c r="K698" s="112"/>
      <c r="L698" s="433"/>
    </row>
    <row r="699" spans="3:12" ht="30.75" thickBot="1" x14ac:dyDescent="0.3">
      <c r="C699" s="126" t="s">
        <v>44</v>
      </c>
      <c r="D699" s="129" t="s">
        <v>45</v>
      </c>
      <c r="E699" s="128" t="s">
        <v>55</v>
      </c>
      <c r="F699" s="128" t="s">
        <v>57</v>
      </c>
      <c r="G699" s="127" t="s">
        <v>27</v>
      </c>
      <c r="H699" s="133" t="s">
        <v>131</v>
      </c>
      <c r="I699" s="128" t="s">
        <v>46</v>
      </c>
      <c r="J699" s="128" t="s">
        <v>132</v>
      </c>
      <c r="K699" s="128" t="s">
        <v>410</v>
      </c>
      <c r="L699" s="128" t="s">
        <v>411</v>
      </c>
    </row>
    <row r="700" spans="3:12" x14ac:dyDescent="0.25">
      <c r="C700" s="322" t="s">
        <v>47</v>
      </c>
      <c r="D700" s="670">
        <v>0</v>
      </c>
      <c r="E700" s="323"/>
      <c r="F700" s="115">
        <v>30000</v>
      </c>
      <c r="G700" s="324">
        <f t="shared" ref="G700:G708" si="73">E700*F700</f>
        <v>0</v>
      </c>
      <c r="H700" s="325"/>
      <c r="I700" s="116" t="s">
        <v>699</v>
      </c>
      <c r="J700" s="116" t="str">
        <f>VLOOKUP(I700,Presupuesto!$B$11:$C$566,2,0)</f>
        <v>SERVICIOS DE CAPACITACION.</v>
      </c>
      <c r="K700" s="326" t="s">
        <v>1484</v>
      </c>
      <c r="L700" s="116" t="s">
        <v>394</v>
      </c>
    </row>
    <row r="701" spans="3:12" x14ac:dyDescent="0.25">
      <c r="C701" s="99" t="s">
        <v>48</v>
      </c>
      <c r="D701" s="671"/>
      <c r="E701" s="200">
        <v>0</v>
      </c>
      <c r="F701" s="100">
        <v>50</v>
      </c>
      <c r="G701" s="97">
        <f t="shared" si="73"/>
        <v>0</v>
      </c>
      <c r="H701" s="161"/>
      <c r="I701" s="98" t="s">
        <v>717</v>
      </c>
      <c r="J701" s="98" t="str">
        <f>VLOOKUP(I701,Presupuesto!$B$11:$C$566,2,0)</f>
        <v>SERVICIOS DE IMPRENTA PUBLIC.Y REPRODUCCION</v>
      </c>
      <c r="K701" s="98" t="str">
        <f>$K$226</f>
        <v>Gestión Tecnologías de Información y Comunicación</v>
      </c>
      <c r="L701" s="98" t="s">
        <v>412</v>
      </c>
    </row>
    <row r="702" spans="3:12" x14ac:dyDescent="0.25">
      <c r="C702" s="99" t="s">
        <v>49</v>
      </c>
      <c r="D702" s="671"/>
      <c r="E702" s="200">
        <f>D700</f>
        <v>0</v>
      </c>
      <c r="F702" s="100">
        <v>70</v>
      </c>
      <c r="G702" s="97">
        <f t="shared" si="73"/>
        <v>0</v>
      </c>
      <c r="H702" s="161" t="s">
        <v>129</v>
      </c>
      <c r="I702" s="98" t="s">
        <v>792</v>
      </c>
      <c r="J702" s="98" t="str">
        <f>VLOOKUP(I702,Presupuesto!$B$11:$C$566,2,0)</f>
        <v>ALIMENTOS B EBIDAS PARA PERSONAS</v>
      </c>
      <c r="K702" s="98" t="s">
        <v>1361</v>
      </c>
      <c r="L702" s="98" t="s">
        <v>404</v>
      </c>
    </row>
    <row r="703" spans="3:12" x14ac:dyDescent="0.25">
      <c r="C703" s="99" t="s">
        <v>50</v>
      </c>
      <c r="D703" s="671"/>
      <c r="E703" s="151">
        <v>0</v>
      </c>
      <c r="F703" s="118">
        <v>10000</v>
      </c>
      <c r="G703" s="97">
        <f t="shared" si="73"/>
        <v>0</v>
      </c>
      <c r="H703" s="161"/>
      <c r="I703" s="318" t="s">
        <v>300</v>
      </c>
      <c r="J703" s="98" t="str">
        <f>VLOOKUP(I703,Presupuesto!$B$11:$C$566,2,0)</f>
        <v>PASAJES (26100-00)</v>
      </c>
      <c r="K703" s="98" t="str">
        <f t="shared" ref="K703:K709" si="74">$K$226</f>
        <v>Gestión Tecnologías de Información y Comunicación</v>
      </c>
      <c r="L703" s="98" t="s">
        <v>412</v>
      </c>
    </row>
    <row r="704" spans="3:12" x14ac:dyDescent="0.25">
      <c r="C704" s="99" t="s">
        <v>417</v>
      </c>
      <c r="D704" s="671"/>
      <c r="E704" s="151">
        <v>0</v>
      </c>
      <c r="F704" s="118">
        <v>250</v>
      </c>
      <c r="G704" s="97">
        <f t="shared" si="73"/>
        <v>0</v>
      </c>
      <c r="H704" s="161"/>
      <c r="I704" s="98" t="s">
        <v>821</v>
      </c>
      <c r="J704" s="98" t="str">
        <f>VLOOKUP(I704,Presupuesto!$B$11:$C$566,2,0)</f>
        <v>PRODUCTOS PAPEL Y CARTON</v>
      </c>
      <c r="K704" s="98" t="str">
        <f t="shared" si="74"/>
        <v>Gestión Tecnologías de Información y Comunicación</v>
      </c>
      <c r="L704" s="98" t="s">
        <v>412</v>
      </c>
    </row>
    <row r="705" spans="3:12" x14ac:dyDescent="0.25">
      <c r="C705" s="99" t="s">
        <v>51</v>
      </c>
      <c r="D705" s="671"/>
      <c r="E705" s="200">
        <v>0</v>
      </c>
      <c r="F705" s="100">
        <v>85</v>
      </c>
      <c r="G705" s="97">
        <f t="shared" si="73"/>
        <v>0</v>
      </c>
      <c r="H705" s="161"/>
      <c r="I705" s="98" t="s">
        <v>821</v>
      </c>
      <c r="J705" s="98" t="str">
        <f>VLOOKUP(I705,Presupuesto!$B$11:$C$566,2,0)</f>
        <v>PRODUCTOS PAPEL Y CARTON</v>
      </c>
      <c r="K705" s="98" t="str">
        <f t="shared" si="74"/>
        <v>Gestión Tecnologías de Información y Comunicación</v>
      </c>
      <c r="L705" s="98" t="s">
        <v>412</v>
      </c>
    </row>
    <row r="706" spans="3:12" x14ac:dyDescent="0.25">
      <c r="C706" s="99" t="s">
        <v>123</v>
      </c>
      <c r="D706" s="671"/>
      <c r="E706" s="200">
        <v>0</v>
      </c>
      <c r="F706" s="100">
        <v>36</v>
      </c>
      <c r="G706" s="97">
        <f t="shared" si="73"/>
        <v>0</v>
      </c>
      <c r="H706" s="161"/>
      <c r="I706" s="98" t="s">
        <v>942</v>
      </c>
      <c r="J706" s="98" t="str">
        <f>VLOOKUP(I706,Presupuesto!$B$11:$C$566,2,0)</f>
        <v>UTILES DE ESCRITORIO, OFICINA Y ENSE¥ANZA</v>
      </c>
      <c r="K706" s="98" t="str">
        <f t="shared" si="74"/>
        <v>Gestión Tecnologías de Información y Comunicación</v>
      </c>
      <c r="L706" s="98" t="s">
        <v>412</v>
      </c>
    </row>
    <row r="707" spans="3:12" x14ac:dyDescent="0.25">
      <c r="C707" s="99" t="s">
        <v>34</v>
      </c>
      <c r="D707" s="671"/>
      <c r="E707" s="200">
        <v>0</v>
      </c>
      <c r="F707" s="100">
        <v>80</v>
      </c>
      <c r="G707" s="97">
        <f t="shared" si="73"/>
        <v>0</v>
      </c>
      <c r="H707" s="161"/>
      <c r="I707" s="98" t="s">
        <v>942</v>
      </c>
      <c r="J707" s="98" t="str">
        <f>VLOOKUP(I707,Presupuesto!$B$11:$C$566,2,0)</f>
        <v>UTILES DE ESCRITORIO, OFICINA Y ENSE¥ANZA</v>
      </c>
      <c r="K707" s="98" t="str">
        <f t="shared" si="74"/>
        <v>Gestión Tecnologías de Información y Comunicación</v>
      </c>
      <c r="L707" s="98" t="s">
        <v>412</v>
      </c>
    </row>
    <row r="708" spans="3:12" x14ac:dyDescent="0.25">
      <c r="C708" s="109" t="s">
        <v>52</v>
      </c>
      <c r="D708" s="671"/>
      <c r="E708" s="213">
        <v>0</v>
      </c>
      <c r="F708" s="119">
        <v>25</v>
      </c>
      <c r="G708" s="97">
        <f t="shared" si="73"/>
        <v>0</v>
      </c>
      <c r="H708" s="161"/>
      <c r="I708" s="98" t="s">
        <v>942</v>
      </c>
      <c r="J708" s="98" t="str">
        <f>VLOOKUP(I708,Presupuesto!$B$11:$C$566,2,0)</f>
        <v>UTILES DE ESCRITORIO, OFICINA Y ENSE¥ANZA</v>
      </c>
      <c r="K708" s="98" t="str">
        <f t="shared" si="74"/>
        <v>Gestión Tecnologías de Información y Comunicación</v>
      </c>
      <c r="L708" s="98" t="s">
        <v>412</v>
      </c>
    </row>
    <row r="709" spans="3:12" ht="15.75" thickBot="1" x14ac:dyDescent="0.3">
      <c r="C709" s="217" t="s">
        <v>430</v>
      </c>
      <c r="D709" s="218">
        <v>0</v>
      </c>
      <c r="E709" s="327">
        <v>0</v>
      </c>
      <c r="F709" s="104">
        <f>HLOOKUP(C709,$AH$2:$BU$3,2,0)</f>
        <v>1150</v>
      </c>
      <c r="G709" s="105">
        <f>D709*E709*F709</f>
        <v>0</v>
      </c>
      <c r="H709" s="328"/>
      <c r="I709" s="329" t="s">
        <v>301</v>
      </c>
      <c r="J709" s="106" t="str">
        <f>VLOOKUP(I709,Presupuesto!$B$11:$C$566,2,0)</f>
        <v>VIATICOS (26200-00)</v>
      </c>
      <c r="K709" s="330" t="str">
        <f t="shared" si="74"/>
        <v>Gestión Tecnologías de Información y Comunicación</v>
      </c>
      <c r="L709" s="330" t="s">
        <v>412</v>
      </c>
    </row>
    <row r="710" spans="3:12" x14ac:dyDescent="0.25">
      <c r="C710" s="433"/>
      <c r="D710" s="433"/>
      <c r="E710" s="433"/>
      <c r="F710" s="433"/>
      <c r="G710" s="433"/>
      <c r="H710" s="420"/>
      <c r="I710" s="433"/>
      <c r="J710" s="433"/>
      <c r="K710" s="433"/>
      <c r="L710" s="433"/>
    </row>
    <row r="711" spans="3:12" ht="15.75" thickBot="1" x14ac:dyDescent="0.3">
      <c r="C711" s="433"/>
      <c r="D711" s="433"/>
      <c r="E711" s="433"/>
      <c r="F711" s="433"/>
      <c r="G711" s="433"/>
      <c r="H711" s="420"/>
      <c r="I711" s="433"/>
      <c r="J711" s="433"/>
      <c r="K711" s="433"/>
      <c r="L711" s="433"/>
    </row>
    <row r="712" spans="3:12" ht="15.75" thickBot="1" x14ac:dyDescent="0.3">
      <c r="C712" s="29" t="s">
        <v>43</v>
      </c>
      <c r="D712" s="30">
        <f>SUM(G719:G728)</f>
        <v>0</v>
      </c>
      <c r="E712" s="93"/>
      <c r="F712" s="93"/>
      <c r="G712" s="93"/>
      <c r="H712" s="76"/>
      <c r="I712" s="76"/>
      <c r="J712" s="76"/>
      <c r="K712" s="112"/>
      <c r="L712" s="433"/>
    </row>
    <row r="713" spans="3:12" x14ac:dyDescent="0.25">
      <c r="C713" s="70"/>
      <c r="D713" s="31"/>
      <c r="E713" s="93"/>
      <c r="F713" s="93"/>
      <c r="G713" s="93"/>
      <c r="H713" s="76"/>
      <c r="I713" s="76"/>
      <c r="J713" s="76"/>
      <c r="K713" s="112"/>
      <c r="L713" s="433"/>
    </row>
    <row r="714" spans="3:12" x14ac:dyDescent="0.25">
      <c r="C714" s="70"/>
      <c r="D714" s="31"/>
      <c r="E714" s="93"/>
      <c r="F714" s="93"/>
      <c r="G714" s="93"/>
      <c r="H714" s="76"/>
      <c r="I714" s="76"/>
      <c r="J714" s="76"/>
      <c r="K714" s="112"/>
      <c r="L714" s="433"/>
    </row>
    <row r="715" spans="3:12" ht="15.75" x14ac:dyDescent="0.25">
      <c r="C715" s="202" t="s">
        <v>392</v>
      </c>
      <c r="D715" s="357"/>
      <c r="E715" s="93"/>
      <c r="F715" s="93"/>
      <c r="G715" s="93"/>
      <c r="H715" s="76"/>
      <c r="I715" s="76"/>
      <c r="J715" s="76"/>
      <c r="K715" s="112"/>
      <c r="L715" s="433"/>
    </row>
    <row r="716" spans="3:12" ht="18.75" x14ac:dyDescent="0.25">
      <c r="C716" s="211" t="e">
        <f>IFERROR(VLOOKUP(D715,'1. Desarrollo e Innov. Curricu.'!$E:$F,2,FALSE),IFERROR(VLOOKUP(D715,'2. Investigación Científica'!$E:$F,2,FALSE),IFERROR(VLOOKUP(D715,'3. Vinculación Univ. Sociedad'!$E:$F,2,FALSE),IFERROR(VLOOKUP(D715,'4. Docencia y Profesorado Univ.'!$E:$F,2,FALSE),IFERROR(VLOOKUP(D715,'5. Estudiantes y Graduados'!$E:$F,2,FALSE),IFERROR(VLOOKUP(D715,'11. Gestion Administrativa'!$E:$F,2,FALSE),IFERROR(VLOOKUP(D715,'13. Gestión Académica'!$E:$F,2,FALSE),IFERROR(VLOOKUP(D715,'8. Asegura. de la Calid. y M'!$E:$F,2,FALSE),IFERROR(VLOOKUP(D715,'6. Gestión del Conocimiento'!$E:$F,2,FALSE),IFERROR(VLOOKUP(D715,'15. Gobernabilidad y Proceso...'!$E:$F,2,FALSE),IFERROR(VLOOKUP(D715,'12. Gestión del Talento Humano'!$E:$F,2,FALSE),IFERROR(VLOOKUP(D715,'14. Internacional... de la E.S.'!$E:$F,2,FALSE),IFERROR(VLOOKUP(D715,'10. Posgrado'!$E:$F,2,FALSE),IFERROR(VLOOKUP(D715,'17. Gestión TIC'!$E:$F,2,FALSE),IFERROR(VLOOKUP(D715,'16. Desa. del Sistema Educ.Sup.'!$E:$F,2,FALSE),IFERROR(VLOOKUP(D715,'9. Cultura de Inno. Insti...'!$E:$F,2,FALSE),VLOOKUP(D715,'7. Lo Esencial de la Reforma U.'!$E:$F,2,0)))))))))))))))))</f>
        <v>#N/A</v>
      </c>
      <c r="D716" s="31"/>
      <c r="E716" s="93"/>
      <c r="F716" s="93"/>
      <c r="G716" s="93"/>
      <c r="H716" s="76"/>
      <c r="I716" s="76"/>
      <c r="J716" s="76"/>
      <c r="K716" s="112"/>
      <c r="L716" s="433"/>
    </row>
    <row r="717" spans="3:12" ht="15.75" thickBot="1" x14ac:dyDescent="0.3">
      <c r="C717" s="70"/>
      <c r="D717" s="31"/>
      <c r="E717" s="93"/>
      <c r="F717" s="93"/>
      <c r="G717" s="93"/>
      <c r="H717" s="76"/>
      <c r="I717" s="76"/>
      <c r="J717" s="76"/>
      <c r="K717" s="112"/>
      <c r="L717" s="433"/>
    </row>
    <row r="718" spans="3:12" ht="30.75" thickBot="1" x14ac:dyDescent="0.3">
      <c r="C718" s="126" t="s">
        <v>44</v>
      </c>
      <c r="D718" s="129" t="s">
        <v>45</v>
      </c>
      <c r="E718" s="128" t="s">
        <v>55</v>
      </c>
      <c r="F718" s="128" t="s">
        <v>57</v>
      </c>
      <c r="G718" s="127" t="s">
        <v>27</v>
      </c>
      <c r="H718" s="133" t="s">
        <v>131</v>
      </c>
      <c r="I718" s="128" t="s">
        <v>46</v>
      </c>
      <c r="J718" s="128" t="s">
        <v>132</v>
      </c>
      <c r="K718" s="128" t="s">
        <v>410</v>
      </c>
      <c r="L718" s="128" t="s">
        <v>411</v>
      </c>
    </row>
    <row r="719" spans="3:12" x14ac:dyDescent="0.25">
      <c r="C719" s="322" t="s">
        <v>47</v>
      </c>
      <c r="D719" s="670">
        <v>0</v>
      </c>
      <c r="E719" s="323"/>
      <c r="F719" s="115">
        <v>30000</v>
      </c>
      <c r="G719" s="324">
        <f t="shared" ref="G719:G727" si="75">E719*F719</f>
        <v>0</v>
      </c>
      <c r="H719" s="325"/>
      <c r="I719" s="116" t="s">
        <v>699</v>
      </c>
      <c r="J719" s="116" t="str">
        <f>VLOOKUP(I719,Presupuesto!$B$11:$C$566,2,0)</f>
        <v>SERVICIOS DE CAPACITACION.</v>
      </c>
      <c r="K719" s="326" t="s">
        <v>1484</v>
      </c>
      <c r="L719" s="116" t="s">
        <v>394</v>
      </c>
    </row>
    <row r="720" spans="3:12" x14ac:dyDescent="0.25">
      <c r="C720" s="99" t="s">
        <v>48</v>
      </c>
      <c r="D720" s="671"/>
      <c r="E720" s="200">
        <v>0</v>
      </c>
      <c r="F720" s="100">
        <v>50</v>
      </c>
      <c r="G720" s="97">
        <f t="shared" si="75"/>
        <v>0</v>
      </c>
      <c r="H720" s="161"/>
      <c r="I720" s="98" t="s">
        <v>717</v>
      </c>
      <c r="J720" s="98" t="str">
        <f>VLOOKUP(I720,Presupuesto!$B$11:$C$566,2,0)</f>
        <v>SERVICIOS DE IMPRENTA PUBLIC.Y REPRODUCCION</v>
      </c>
      <c r="K720" s="98" t="str">
        <f>$K$226</f>
        <v>Gestión Tecnologías de Información y Comunicación</v>
      </c>
      <c r="L720" s="98" t="s">
        <v>412</v>
      </c>
    </row>
    <row r="721" spans="3:12" x14ac:dyDescent="0.25">
      <c r="C721" s="99" t="s">
        <v>49</v>
      </c>
      <c r="D721" s="671"/>
      <c r="E721" s="200">
        <f>D719</f>
        <v>0</v>
      </c>
      <c r="F721" s="100">
        <v>70</v>
      </c>
      <c r="G721" s="97">
        <f t="shared" si="75"/>
        <v>0</v>
      </c>
      <c r="H721" s="161" t="s">
        <v>129</v>
      </c>
      <c r="I721" s="98" t="s">
        <v>792</v>
      </c>
      <c r="J721" s="98" t="str">
        <f>VLOOKUP(I721,Presupuesto!$B$11:$C$566,2,0)</f>
        <v>ALIMENTOS B EBIDAS PARA PERSONAS</v>
      </c>
      <c r="K721" s="98" t="s">
        <v>1361</v>
      </c>
      <c r="L721" s="98" t="s">
        <v>404</v>
      </c>
    </row>
    <row r="722" spans="3:12" x14ac:dyDescent="0.25">
      <c r="C722" s="99" t="s">
        <v>50</v>
      </c>
      <c r="D722" s="671"/>
      <c r="E722" s="151">
        <v>0</v>
      </c>
      <c r="F722" s="118">
        <v>10000</v>
      </c>
      <c r="G722" s="97">
        <f t="shared" si="75"/>
        <v>0</v>
      </c>
      <c r="H722" s="161"/>
      <c r="I722" s="318" t="s">
        <v>300</v>
      </c>
      <c r="J722" s="98" t="str">
        <f>VLOOKUP(I722,Presupuesto!$B$11:$C$566,2,0)</f>
        <v>PASAJES (26100-00)</v>
      </c>
      <c r="K722" s="98" t="str">
        <f t="shared" ref="K722:K728" si="76">$K$226</f>
        <v>Gestión Tecnologías de Información y Comunicación</v>
      </c>
      <c r="L722" s="98" t="s">
        <v>412</v>
      </c>
    </row>
    <row r="723" spans="3:12" x14ac:dyDescent="0.25">
      <c r="C723" s="99" t="s">
        <v>417</v>
      </c>
      <c r="D723" s="671"/>
      <c r="E723" s="151">
        <v>0</v>
      </c>
      <c r="F723" s="118">
        <v>250</v>
      </c>
      <c r="G723" s="97">
        <f t="shared" si="75"/>
        <v>0</v>
      </c>
      <c r="H723" s="161"/>
      <c r="I723" s="98" t="s">
        <v>821</v>
      </c>
      <c r="J723" s="98" t="str">
        <f>VLOOKUP(I723,Presupuesto!$B$11:$C$566,2,0)</f>
        <v>PRODUCTOS PAPEL Y CARTON</v>
      </c>
      <c r="K723" s="98" t="str">
        <f t="shared" si="76"/>
        <v>Gestión Tecnologías de Información y Comunicación</v>
      </c>
      <c r="L723" s="98" t="s">
        <v>412</v>
      </c>
    </row>
    <row r="724" spans="3:12" x14ac:dyDescent="0.25">
      <c r="C724" s="99" t="s">
        <v>51</v>
      </c>
      <c r="D724" s="671"/>
      <c r="E724" s="200">
        <v>0</v>
      </c>
      <c r="F724" s="100">
        <v>85</v>
      </c>
      <c r="G724" s="97">
        <f t="shared" si="75"/>
        <v>0</v>
      </c>
      <c r="H724" s="161"/>
      <c r="I724" s="98" t="s">
        <v>821</v>
      </c>
      <c r="J724" s="98" t="str">
        <f>VLOOKUP(I724,Presupuesto!$B$11:$C$566,2,0)</f>
        <v>PRODUCTOS PAPEL Y CARTON</v>
      </c>
      <c r="K724" s="98" t="str">
        <f t="shared" si="76"/>
        <v>Gestión Tecnologías de Información y Comunicación</v>
      </c>
      <c r="L724" s="98" t="s">
        <v>412</v>
      </c>
    </row>
    <row r="725" spans="3:12" x14ac:dyDescent="0.25">
      <c r="C725" s="99" t="s">
        <v>123</v>
      </c>
      <c r="D725" s="671"/>
      <c r="E725" s="200">
        <v>0</v>
      </c>
      <c r="F725" s="100">
        <v>36</v>
      </c>
      <c r="G725" s="97">
        <f t="shared" si="75"/>
        <v>0</v>
      </c>
      <c r="H725" s="161"/>
      <c r="I725" s="98" t="s">
        <v>942</v>
      </c>
      <c r="J725" s="98" t="str">
        <f>VLOOKUP(I725,Presupuesto!$B$11:$C$566,2,0)</f>
        <v>UTILES DE ESCRITORIO, OFICINA Y ENSE¥ANZA</v>
      </c>
      <c r="K725" s="98" t="str">
        <f t="shared" si="76"/>
        <v>Gestión Tecnologías de Información y Comunicación</v>
      </c>
      <c r="L725" s="98" t="s">
        <v>412</v>
      </c>
    </row>
    <row r="726" spans="3:12" x14ac:dyDescent="0.25">
      <c r="C726" s="99" t="s">
        <v>34</v>
      </c>
      <c r="D726" s="671"/>
      <c r="E726" s="200">
        <v>0</v>
      </c>
      <c r="F726" s="100">
        <v>80</v>
      </c>
      <c r="G726" s="97">
        <f t="shared" si="75"/>
        <v>0</v>
      </c>
      <c r="H726" s="161"/>
      <c r="I726" s="98" t="s">
        <v>942</v>
      </c>
      <c r="J726" s="98" t="str">
        <f>VLOOKUP(I726,Presupuesto!$B$11:$C$566,2,0)</f>
        <v>UTILES DE ESCRITORIO, OFICINA Y ENSE¥ANZA</v>
      </c>
      <c r="K726" s="98" t="str">
        <f t="shared" si="76"/>
        <v>Gestión Tecnologías de Información y Comunicación</v>
      </c>
      <c r="L726" s="98" t="s">
        <v>412</v>
      </c>
    </row>
    <row r="727" spans="3:12" x14ac:dyDescent="0.25">
      <c r="C727" s="109" t="s">
        <v>52</v>
      </c>
      <c r="D727" s="671"/>
      <c r="E727" s="213">
        <v>0</v>
      </c>
      <c r="F727" s="119">
        <v>25</v>
      </c>
      <c r="G727" s="97">
        <f t="shared" si="75"/>
        <v>0</v>
      </c>
      <c r="H727" s="161"/>
      <c r="I727" s="98" t="s">
        <v>942</v>
      </c>
      <c r="J727" s="98" t="str">
        <f>VLOOKUP(I727,Presupuesto!$B$11:$C$566,2,0)</f>
        <v>UTILES DE ESCRITORIO, OFICINA Y ENSE¥ANZA</v>
      </c>
      <c r="K727" s="98" t="str">
        <f t="shared" si="76"/>
        <v>Gestión Tecnologías de Información y Comunicación</v>
      </c>
      <c r="L727" s="98" t="s">
        <v>412</v>
      </c>
    </row>
    <row r="728" spans="3:12" ht="15.75" thickBot="1" x14ac:dyDescent="0.3">
      <c r="C728" s="217" t="s">
        <v>430</v>
      </c>
      <c r="D728" s="218">
        <v>0</v>
      </c>
      <c r="E728" s="327">
        <v>0</v>
      </c>
      <c r="F728" s="104">
        <f>HLOOKUP(C728,$AH$2:$BU$3,2,0)</f>
        <v>1150</v>
      </c>
      <c r="G728" s="105">
        <f>D728*E728*F728</f>
        <v>0</v>
      </c>
      <c r="H728" s="328"/>
      <c r="I728" s="329" t="s">
        <v>301</v>
      </c>
      <c r="J728" s="106" t="str">
        <f>VLOOKUP(I728,Presupuesto!$B$11:$C$566,2,0)</f>
        <v>VIATICOS (26200-00)</v>
      </c>
      <c r="K728" s="330" t="str">
        <f t="shared" si="76"/>
        <v>Gestión Tecnologías de Información y Comunicación</v>
      </c>
      <c r="L728" s="330" t="s">
        <v>412</v>
      </c>
    </row>
    <row r="729" spans="3:12" x14ac:dyDescent="0.25">
      <c r="C729" s="433"/>
      <c r="D729" s="433"/>
      <c r="E729" s="433"/>
      <c r="F729" s="433"/>
      <c r="G729" s="433"/>
      <c r="H729" s="420"/>
      <c r="I729" s="433"/>
      <c r="J729" s="433"/>
      <c r="K729" s="433"/>
      <c r="L729" s="433"/>
    </row>
    <row r="730" spans="3:12" ht="15.75" thickBot="1" x14ac:dyDescent="0.3">
      <c r="C730" s="433"/>
      <c r="D730" s="433"/>
      <c r="E730" s="433"/>
      <c r="F730" s="433"/>
      <c r="G730" s="433"/>
      <c r="H730" s="420"/>
      <c r="I730" s="433"/>
      <c r="J730" s="433"/>
      <c r="K730" s="433"/>
      <c r="L730" s="433"/>
    </row>
    <row r="731" spans="3:12" ht="15.75" thickBot="1" x14ac:dyDescent="0.3">
      <c r="C731" s="29" t="s">
        <v>43</v>
      </c>
      <c r="D731" s="30">
        <f>SUM(G738:G747)</f>
        <v>0</v>
      </c>
      <c r="E731" s="93"/>
      <c r="F731" s="93"/>
      <c r="G731" s="93"/>
      <c r="H731" s="76"/>
      <c r="I731" s="76"/>
      <c r="J731" s="76"/>
      <c r="K731" s="112"/>
      <c r="L731" s="433"/>
    </row>
    <row r="732" spans="3:12" x14ac:dyDescent="0.25">
      <c r="C732" s="70"/>
      <c r="D732" s="31"/>
      <c r="E732" s="93"/>
      <c r="F732" s="93"/>
      <c r="G732" s="93"/>
      <c r="H732" s="76"/>
      <c r="I732" s="76"/>
      <c r="J732" s="76"/>
      <c r="K732" s="112"/>
      <c r="L732" s="433"/>
    </row>
    <row r="733" spans="3:12" x14ac:dyDescent="0.25">
      <c r="C733" s="70"/>
      <c r="D733" s="31"/>
      <c r="E733" s="93"/>
      <c r="F733" s="93"/>
      <c r="G733" s="93"/>
      <c r="H733" s="76"/>
      <c r="I733" s="76"/>
      <c r="J733" s="76"/>
      <c r="K733" s="112"/>
      <c r="L733" s="433"/>
    </row>
    <row r="734" spans="3:12" ht="15.75" x14ac:dyDescent="0.25">
      <c r="C734" s="202" t="s">
        <v>392</v>
      </c>
      <c r="D734" s="357"/>
      <c r="E734" s="93"/>
      <c r="F734" s="93"/>
      <c r="G734" s="93"/>
      <c r="H734" s="76"/>
      <c r="I734" s="76"/>
      <c r="J734" s="76"/>
      <c r="K734" s="112"/>
      <c r="L734" s="433"/>
    </row>
    <row r="735" spans="3:12" ht="18.75" x14ac:dyDescent="0.25">
      <c r="C735" s="211" t="e">
        <f>IFERROR(VLOOKUP(D734,'1. Desarrollo e Innov. Curricu.'!$E:$F,2,FALSE),IFERROR(VLOOKUP(D734,'2. Investigación Científica'!$E:$F,2,FALSE),IFERROR(VLOOKUP(D734,'3. Vinculación Univ. Sociedad'!$E:$F,2,FALSE),IFERROR(VLOOKUP(D734,'4. Docencia y Profesorado Univ.'!$E:$F,2,FALSE),IFERROR(VLOOKUP(D734,'5. Estudiantes y Graduados'!$E:$F,2,FALSE),IFERROR(VLOOKUP(D734,'11. Gestion Administrativa'!$E:$F,2,FALSE),IFERROR(VLOOKUP(D734,'13. Gestión Académica'!$E:$F,2,FALSE),IFERROR(VLOOKUP(D734,'8. Asegura. de la Calid. y M'!$E:$F,2,FALSE),IFERROR(VLOOKUP(D734,'6. Gestión del Conocimiento'!$E:$F,2,FALSE),IFERROR(VLOOKUP(D734,'15. Gobernabilidad y Proceso...'!$E:$F,2,FALSE),IFERROR(VLOOKUP(D734,'12. Gestión del Talento Humano'!$E:$F,2,FALSE),IFERROR(VLOOKUP(D734,'14. Internacional... de la E.S.'!$E:$F,2,FALSE),IFERROR(VLOOKUP(D734,'10. Posgrado'!$E:$F,2,FALSE),IFERROR(VLOOKUP(D734,'17. Gestión TIC'!$E:$F,2,FALSE),IFERROR(VLOOKUP(D734,'16. Desa. del Sistema Educ.Sup.'!$E:$F,2,FALSE),IFERROR(VLOOKUP(D734,'9. Cultura de Inno. Insti...'!$E:$F,2,FALSE),VLOOKUP(D734,'7. Lo Esencial de la Reforma U.'!$E:$F,2,0)))))))))))))))))</f>
        <v>#N/A</v>
      </c>
      <c r="D735" s="31"/>
      <c r="E735" s="93"/>
      <c r="F735" s="93"/>
      <c r="G735" s="93"/>
      <c r="H735" s="76"/>
      <c r="I735" s="76"/>
      <c r="J735" s="76"/>
      <c r="K735" s="112"/>
      <c r="L735" s="433"/>
    </row>
    <row r="736" spans="3:12" ht="15.75" thickBot="1" x14ac:dyDescent="0.3">
      <c r="C736" s="70"/>
      <c r="D736" s="31"/>
      <c r="E736" s="93"/>
      <c r="F736" s="93"/>
      <c r="G736" s="93"/>
      <c r="H736" s="76"/>
      <c r="I736" s="76"/>
      <c r="J736" s="76"/>
      <c r="K736" s="112"/>
      <c r="L736" s="433"/>
    </row>
    <row r="737" spans="3:12" ht="30.75" thickBot="1" x14ac:dyDescent="0.3">
      <c r="C737" s="126" t="s">
        <v>44</v>
      </c>
      <c r="D737" s="129" t="s">
        <v>45</v>
      </c>
      <c r="E737" s="128" t="s">
        <v>55</v>
      </c>
      <c r="F737" s="128" t="s">
        <v>57</v>
      </c>
      <c r="G737" s="127" t="s">
        <v>27</v>
      </c>
      <c r="H737" s="133" t="s">
        <v>131</v>
      </c>
      <c r="I737" s="128" t="s">
        <v>46</v>
      </c>
      <c r="J737" s="128" t="s">
        <v>132</v>
      </c>
      <c r="K737" s="128" t="s">
        <v>410</v>
      </c>
      <c r="L737" s="128" t="s">
        <v>411</v>
      </c>
    </row>
    <row r="738" spans="3:12" x14ac:dyDescent="0.25">
      <c r="C738" s="322" t="s">
        <v>47</v>
      </c>
      <c r="D738" s="670">
        <v>0</v>
      </c>
      <c r="E738" s="323"/>
      <c r="F738" s="115">
        <v>30000</v>
      </c>
      <c r="G738" s="324">
        <f t="shared" ref="G738:G746" si="77">E738*F738</f>
        <v>0</v>
      </c>
      <c r="H738" s="325"/>
      <c r="I738" s="116" t="s">
        <v>699</v>
      </c>
      <c r="J738" s="116" t="str">
        <f>VLOOKUP(I738,Presupuesto!$B$11:$C$566,2,0)</f>
        <v>SERVICIOS DE CAPACITACION.</v>
      </c>
      <c r="K738" s="326" t="s">
        <v>1484</v>
      </c>
      <c r="L738" s="116" t="s">
        <v>394</v>
      </c>
    </row>
    <row r="739" spans="3:12" x14ac:dyDescent="0.25">
      <c r="C739" s="99" t="s">
        <v>48</v>
      </c>
      <c r="D739" s="671"/>
      <c r="E739" s="200">
        <v>0</v>
      </c>
      <c r="F739" s="100">
        <v>50</v>
      </c>
      <c r="G739" s="97">
        <f t="shared" si="77"/>
        <v>0</v>
      </c>
      <c r="H739" s="161"/>
      <c r="I739" s="98" t="s">
        <v>717</v>
      </c>
      <c r="J739" s="98" t="str">
        <f>VLOOKUP(I739,Presupuesto!$B$11:$C$566,2,0)</f>
        <v>SERVICIOS DE IMPRENTA PUBLIC.Y REPRODUCCION</v>
      </c>
      <c r="K739" s="98" t="str">
        <f>$K$226</f>
        <v>Gestión Tecnologías de Información y Comunicación</v>
      </c>
      <c r="L739" s="98" t="s">
        <v>412</v>
      </c>
    </row>
    <row r="740" spans="3:12" x14ac:dyDescent="0.25">
      <c r="C740" s="99" t="s">
        <v>49</v>
      </c>
      <c r="D740" s="671"/>
      <c r="E740" s="200">
        <f>D738</f>
        <v>0</v>
      </c>
      <c r="F740" s="100">
        <v>70</v>
      </c>
      <c r="G740" s="97">
        <f t="shared" si="77"/>
        <v>0</v>
      </c>
      <c r="H740" s="161" t="s">
        <v>129</v>
      </c>
      <c r="I740" s="98" t="s">
        <v>792</v>
      </c>
      <c r="J740" s="98" t="str">
        <f>VLOOKUP(I740,Presupuesto!$B$11:$C$566,2,0)</f>
        <v>ALIMENTOS B EBIDAS PARA PERSONAS</v>
      </c>
      <c r="K740" s="98" t="s">
        <v>1361</v>
      </c>
      <c r="L740" s="98" t="s">
        <v>404</v>
      </c>
    </row>
    <row r="741" spans="3:12" x14ac:dyDescent="0.25">
      <c r="C741" s="99" t="s">
        <v>50</v>
      </c>
      <c r="D741" s="671"/>
      <c r="E741" s="151">
        <v>0</v>
      </c>
      <c r="F741" s="118">
        <v>10000</v>
      </c>
      <c r="G741" s="97">
        <f t="shared" si="77"/>
        <v>0</v>
      </c>
      <c r="H741" s="161"/>
      <c r="I741" s="318" t="s">
        <v>300</v>
      </c>
      <c r="J741" s="98" t="str">
        <f>VLOOKUP(I741,Presupuesto!$B$11:$C$566,2,0)</f>
        <v>PASAJES (26100-00)</v>
      </c>
      <c r="K741" s="98" t="str">
        <f t="shared" ref="K741:K747" si="78">$K$226</f>
        <v>Gestión Tecnologías de Información y Comunicación</v>
      </c>
      <c r="L741" s="98" t="s">
        <v>412</v>
      </c>
    </row>
    <row r="742" spans="3:12" x14ac:dyDescent="0.25">
      <c r="C742" s="99" t="s">
        <v>417</v>
      </c>
      <c r="D742" s="671"/>
      <c r="E742" s="151">
        <v>0</v>
      </c>
      <c r="F742" s="118">
        <v>250</v>
      </c>
      <c r="G742" s="97">
        <f t="shared" si="77"/>
        <v>0</v>
      </c>
      <c r="H742" s="161"/>
      <c r="I742" s="98" t="s">
        <v>821</v>
      </c>
      <c r="J742" s="98" t="str">
        <f>VLOOKUP(I742,Presupuesto!$B$11:$C$566,2,0)</f>
        <v>PRODUCTOS PAPEL Y CARTON</v>
      </c>
      <c r="K742" s="98" t="str">
        <f t="shared" si="78"/>
        <v>Gestión Tecnologías de Información y Comunicación</v>
      </c>
      <c r="L742" s="98" t="s">
        <v>412</v>
      </c>
    </row>
    <row r="743" spans="3:12" x14ac:dyDescent="0.25">
      <c r="C743" s="99" t="s">
        <v>51</v>
      </c>
      <c r="D743" s="671"/>
      <c r="E743" s="200">
        <v>0</v>
      </c>
      <c r="F743" s="100">
        <v>85</v>
      </c>
      <c r="G743" s="97">
        <f t="shared" si="77"/>
        <v>0</v>
      </c>
      <c r="H743" s="161"/>
      <c r="I743" s="98" t="s">
        <v>821</v>
      </c>
      <c r="J743" s="98" t="str">
        <f>VLOOKUP(I743,Presupuesto!$B$11:$C$566,2,0)</f>
        <v>PRODUCTOS PAPEL Y CARTON</v>
      </c>
      <c r="K743" s="98" t="str">
        <f t="shared" si="78"/>
        <v>Gestión Tecnologías de Información y Comunicación</v>
      </c>
      <c r="L743" s="98" t="s">
        <v>412</v>
      </c>
    </row>
    <row r="744" spans="3:12" x14ac:dyDescent="0.25">
      <c r="C744" s="99" t="s">
        <v>123</v>
      </c>
      <c r="D744" s="671"/>
      <c r="E744" s="200">
        <v>0</v>
      </c>
      <c r="F744" s="100">
        <v>36</v>
      </c>
      <c r="G744" s="97">
        <f t="shared" si="77"/>
        <v>0</v>
      </c>
      <c r="H744" s="161"/>
      <c r="I744" s="98" t="s">
        <v>942</v>
      </c>
      <c r="J744" s="98" t="str">
        <f>VLOOKUP(I744,Presupuesto!$B$11:$C$566,2,0)</f>
        <v>UTILES DE ESCRITORIO, OFICINA Y ENSE¥ANZA</v>
      </c>
      <c r="K744" s="98" t="str">
        <f t="shared" si="78"/>
        <v>Gestión Tecnologías de Información y Comunicación</v>
      </c>
      <c r="L744" s="98" t="s">
        <v>412</v>
      </c>
    </row>
    <row r="745" spans="3:12" x14ac:dyDescent="0.25">
      <c r="C745" s="99" t="s">
        <v>34</v>
      </c>
      <c r="D745" s="671"/>
      <c r="E745" s="200">
        <v>0</v>
      </c>
      <c r="F745" s="100">
        <v>80</v>
      </c>
      <c r="G745" s="97">
        <f t="shared" si="77"/>
        <v>0</v>
      </c>
      <c r="H745" s="161"/>
      <c r="I745" s="98" t="s">
        <v>942</v>
      </c>
      <c r="J745" s="98" t="str">
        <f>VLOOKUP(I745,Presupuesto!$B$11:$C$566,2,0)</f>
        <v>UTILES DE ESCRITORIO, OFICINA Y ENSE¥ANZA</v>
      </c>
      <c r="K745" s="98" t="str">
        <f t="shared" si="78"/>
        <v>Gestión Tecnologías de Información y Comunicación</v>
      </c>
      <c r="L745" s="98" t="s">
        <v>412</v>
      </c>
    </row>
    <row r="746" spans="3:12" x14ac:dyDescent="0.25">
      <c r="C746" s="109" t="s">
        <v>52</v>
      </c>
      <c r="D746" s="671"/>
      <c r="E746" s="213">
        <v>0</v>
      </c>
      <c r="F746" s="119">
        <v>25</v>
      </c>
      <c r="G746" s="97">
        <f t="shared" si="77"/>
        <v>0</v>
      </c>
      <c r="H746" s="161"/>
      <c r="I746" s="98" t="s">
        <v>942</v>
      </c>
      <c r="J746" s="98" t="str">
        <f>VLOOKUP(I746,Presupuesto!$B$11:$C$566,2,0)</f>
        <v>UTILES DE ESCRITORIO, OFICINA Y ENSE¥ANZA</v>
      </c>
      <c r="K746" s="98" t="str">
        <f t="shared" si="78"/>
        <v>Gestión Tecnologías de Información y Comunicación</v>
      </c>
      <c r="L746" s="98" t="s">
        <v>412</v>
      </c>
    </row>
    <row r="747" spans="3:12" ht="15.75" thickBot="1" x14ac:dyDescent="0.3">
      <c r="C747" s="217" t="s">
        <v>430</v>
      </c>
      <c r="D747" s="218">
        <v>0</v>
      </c>
      <c r="E747" s="327">
        <v>0</v>
      </c>
      <c r="F747" s="104">
        <f>HLOOKUP(C747,$AH$2:$BU$3,2,0)</f>
        <v>1150</v>
      </c>
      <c r="G747" s="105">
        <f>D747*E747*F747</f>
        <v>0</v>
      </c>
      <c r="H747" s="328"/>
      <c r="I747" s="329" t="s">
        <v>301</v>
      </c>
      <c r="J747" s="106" t="str">
        <f>VLOOKUP(I747,Presupuesto!$B$11:$C$566,2,0)</f>
        <v>VIATICOS (26200-00)</v>
      </c>
      <c r="K747" s="330" t="str">
        <f t="shared" si="78"/>
        <v>Gestión Tecnologías de Información y Comunicación</v>
      </c>
      <c r="L747" s="330" t="s">
        <v>412</v>
      </c>
    </row>
    <row r="748" spans="3:12" x14ac:dyDescent="0.25">
      <c r="C748" s="433"/>
      <c r="D748" s="433"/>
      <c r="E748" s="433"/>
      <c r="F748" s="433"/>
      <c r="G748" s="433"/>
      <c r="H748" s="420"/>
      <c r="I748" s="433"/>
      <c r="J748" s="433"/>
      <c r="K748" s="433"/>
      <c r="L748" s="433"/>
    </row>
    <row r="749" spans="3:12" ht="15.75" thickBot="1" x14ac:dyDescent="0.3">
      <c r="C749" s="433"/>
      <c r="D749" s="433"/>
      <c r="E749" s="433"/>
      <c r="F749" s="433"/>
      <c r="G749" s="433"/>
      <c r="H749" s="420"/>
      <c r="I749" s="433"/>
      <c r="J749" s="433"/>
      <c r="K749" s="433"/>
      <c r="L749" s="433"/>
    </row>
    <row r="750" spans="3:12" ht="15.75" thickBot="1" x14ac:dyDescent="0.3">
      <c r="C750" s="29" t="s">
        <v>43</v>
      </c>
      <c r="D750" s="30">
        <f>SUM(G757:G766)</f>
        <v>0</v>
      </c>
      <c r="E750" s="93"/>
      <c r="F750" s="93"/>
      <c r="G750" s="93"/>
      <c r="H750" s="76"/>
      <c r="I750" s="76"/>
      <c r="J750" s="76"/>
      <c r="K750" s="112"/>
      <c r="L750" s="433"/>
    </row>
    <row r="751" spans="3:12" x14ac:dyDescent="0.25">
      <c r="C751" s="70"/>
      <c r="D751" s="31"/>
      <c r="E751" s="93"/>
      <c r="F751" s="93"/>
      <c r="G751" s="93"/>
      <c r="H751" s="76"/>
      <c r="I751" s="76"/>
      <c r="J751" s="76"/>
      <c r="K751" s="112"/>
      <c r="L751" s="433"/>
    </row>
    <row r="752" spans="3:12" x14ac:dyDescent="0.25">
      <c r="C752" s="70"/>
      <c r="D752" s="31"/>
      <c r="E752" s="93"/>
      <c r="F752" s="93"/>
      <c r="G752" s="93"/>
      <c r="H752" s="76"/>
      <c r="I752" s="76"/>
      <c r="J752" s="76"/>
      <c r="K752" s="112"/>
      <c r="L752" s="433"/>
    </row>
    <row r="753" spans="3:12" ht="15.75" x14ac:dyDescent="0.25">
      <c r="C753" s="202" t="s">
        <v>392</v>
      </c>
      <c r="D753" s="357"/>
      <c r="E753" s="93"/>
      <c r="F753" s="93"/>
      <c r="G753" s="93"/>
      <c r="H753" s="76"/>
      <c r="I753" s="76"/>
      <c r="J753" s="76"/>
      <c r="K753" s="112"/>
      <c r="L753" s="433"/>
    </row>
    <row r="754" spans="3:12" ht="18.75" x14ac:dyDescent="0.25">
      <c r="C754" s="211" t="e">
        <f>IFERROR(VLOOKUP(D753,'1. Desarrollo e Innov. Curricu.'!$E:$F,2,FALSE),IFERROR(VLOOKUP(D753,'2. Investigación Científica'!$E:$F,2,FALSE),IFERROR(VLOOKUP(D753,'3. Vinculación Univ. Sociedad'!$E:$F,2,FALSE),IFERROR(VLOOKUP(D753,'4. Docencia y Profesorado Univ.'!$E:$F,2,FALSE),IFERROR(VLOOKUP(D753,'5. Estudiantes y Graduados'!$E:$F,2,FALSE),IFERROR(VLOOKUP(D753,'11. Gestion Administrativa'!$E:$F,2,FALSE),IFERROR(VLOOKUP(D753,'13. Gestión Académica'!$E:$F,2,FALSE),IFERROR(VLOOKUP(D753,'8. Asegura. de la Calid. y M'!$E:$F,2,FALSE),IFERROR(VLOOKUP(D753,'6. Gestión del Conocimiento'!$E:$F,2,FALSE),IFERROR(VLOOKUP(D753,'15. Gobernabilidad y Proceso...'!$E:$F,2,FALSE),IFERROR(VLOOKUP(D753,'12. Gestión del Talento Humano'!$E:$F,2,FALSE),IFERROR(VLOOKUP(D753,'14. Internacional... de la E.S.'!$E:$F,2,FALSE),IFERROR(VLOOKUP(D753,'10. Posgrado'!$E:$F,2,FALSE),IFERROR(VLOOKUP(D753,'17. Gestión TIC'!$E:$F,2,FALSE),IFERROR(VLOOKUP(D753,'16. Desa. del Sistema Educ.Sup.'!$E:$F,2,FALSE),IFERROR(VLOOKUP(D753,'9. Cultura de Inno. Insti...'!$E:$F,2,FALSE),VLOOKUP(D753,'7. Lo Esencial de la Reforma U.'!$E:$F,2,0)))))))))))))))))</f>
        <v>#N/A</v>
      </c>
      <c r="D754" s="31"/>
      <c r="E754" s="93"/>
      <c r="F754" s="93"/>
      <c r="G754" s="93"/>
      <c r="H754" s="76"/>
      <c r="I754" s="76"/>
      <c r="J754" s="76"/>
      <c r="K754" s="112"/>
      <c r="L754" s="433"/>
    </row>
    <row r="755" spans="3:12" ht="15.75" thickBot="1" x14ac:dyDescent="0.3">
      <c r="C755" s="70"/>
      <c r="D755" s="31"/>
      <c r="E755" s="93"/>
      <c r="F755" s="93"/>
      <c r="G755" s="93"/>
      <c r="H755" s="76"/>
      <c r="I755" s="76"/>
      <c r="J755" s="76"/>
      <c r="K755" s="112"/>
      <c r="L755" s="433"/>
    </row>
    <row r="756" spans="3:12" ht="30.75" thickBot="1" x14ac:dyDescent="0.3">
      <c r="C756" s="126" t="s">
        <v>44</v>
      </c>
      <c r="D756" s="129" t="s">
        <v>45</v>
      </c>
      <c r="E756" s="128" t="s">
        <v>55</v>
      </c>
      <c r="F756" s="128" t="s">
        <v>57</v>
      </c>
      <c r="G756" s="127" t="s">
        <v>27</v>
      </c>
      <c r="H756" s="133" t="s">
        <v>131</v>
      </c>
      <c r="I756" s="128" t="s">
        <v>46</v>
      </c>
      <c r="J756" s="128" t="s">
        <v>132</v>
      </c>
      <c r="K756" s="128" t="s">
        <v>410</v>
      </c>
      <c r="L756" s="128" t="s">
        <v>411</v>
      </c>
    </row>
    <row r="757" spans="3:12" x14ac:dyDescent="0.25">
      <c r="C757" s="322" t="s">
        <v>47</v>
      </c>
      <c r="D757" s="670">
        <v>0</v>
      </c>
      <c r="E757" s="323"/>
      <c r="F757" s="115">
        <v>30000</v>
      </c>
      <c r="G757" s="324">
        <f t="shared" ref="G757:G765" si="79">E757*F757</f>
        <v>0</v>
      </c>
      <c r="H757" s="325"/>
      <c r="I757" s="116" t="s">
        <v>699</v>
      </c>
      <c r="J757" s="116" t="str">
        <f>VLOOKUP(I757,Presupuesto!$B$11:$C$566,2,0)</f>
        <v>SERVICIOS DE CAPACITACION.</v>
      </c>
      <c r="K757" s="326" t="s">
        <v>1484</v>
      </c>
      <c r="L757" s="116" t="s">
        <v>394</v>
      </c>
    </row>
    <row r="758" spans="3:12" x14ac:dyDescent="0.25">
      <c r="C758" s="99" t="s">
        <v>48</v>
      </c>
      <c r="D758" s="671"/>
      <c r="E758" s="200">
        <v>0</v>
      </c>
      <c r="F758" s="100">
        <v>50</v>
      </c>
      <c r="G758" s="97">
        <f t="shared" si="79"/>
        <v>0</v>
      </c>
      <c r="H758" s="161"/>
      <c r="I758" s="98" t="s">
        <v>717</v>
      </c>
      <c r="J758" s="98" t="str">
        <f>VLOOKUP(I758,Presupuesto!$B$11:$C$566,2,0)</f>
        <v>SERVICIOS DE IMPRENTA PUBLIC.Y REPRODUCCION</v>
      </c>
      <c r="K758" s="98" t="str">
        <f>$K$226</f>
        <v>Gestión Tecnologías de Información y Comunicación</v>
      </c>
      <c r="L758" s="98" t="s">
        <v>412</v>
      </c>
    </row>
    <row r="759" spans="3:12" x14ac:dyDescent="0.25">
      <c r="C759" s="99" t="s">
        <v>49</v>
      </c>
      <c r="D759" s="671"/>
      <c r="E759" s="200">
        <f>D757</f>
        <v>0</v>
      </c>
      <c r="F759" s="100">
        <v>70</v>
      </c>
      <c r="G759" s="97">
        <f t="shared" si="79"/>
        <v>0</v>
      </c>
      <c r="H759" s="161" t="s">
        <v>129</v>
      </c>
      <c r="I759" s="98" t="s">
        <v>792</v>
      </c>
      <c r="J759" s="98" t="str">
        <f>VLOOKUP(I759,Presupuesto!$B$11:$C$566,2,0)</f>
        <v>ALIMENTOS B EBIDAS PARA PERSONAS</v>
      </c>
      <c r="K759" s="98" t="s">
        <v>1361</v>
      </c>
      <c r="L759" s="98" t="s">
        <v>404</v>
      </c>
    </row>
    <row r="760" spans="3:12" x14ac:dyDescent="0.25">
      <c r="C760" s="99" t="s">
        <v>50</v>
      </c>
      <c r="D760" s="671"/>
      <c r="E760" s="151">
        <v>0</v>
      </c>
      <c r="F760" s="118">
        <v>10000</v>
      </c>
      <c r="G760" s="97">
        <f t="shared" si="79"/>
        <v>0</v>
      </c>
      <c r="H760" s="161"/>
      <c r="I760" s="318" t="s">
        <v>300</v>
      </c>
      <c r="J760" s="98" t="str">
        <f>VLOOKUP(I760,Presupuesto!$B$11:$C$566,2,0)</f>
        <v>PASAJES (26100-00)</v>
      </c>
      <c r="K760" s="98" t="str">
        <f t="shared" ref="K760:K766" si="80">$K$226</f>
        <v>Gestión Tecnologías de Información y Comunicación</v>
      </c>
      <c r="L760" s="98" t="s">
        <v>412</v>
      </c>
    </row>
    <row r="761" spans="3:12" x14ac:dyDescent="0.25">
      <c r="C761" s="99" t="s">
        <v>417</v>
      </c>
      <c r="D761" s="671"/>
      <c r="E761" s="151">
        <v>0</v>
      </c>
      <c r="F761" s="118">
        <v>250</v>
      </c>
      <c r="G761" s="97">
        <f t="shared" si="79"/>
        <v>0</v>
      </c>
      <c r="H761" s="161"/>
      <c r="I761" s="98" t="s">
        <v>821</v>
      </c>
      <c r="J761" s="98" t="str">
        <f>VLOOKUP(I761,Presupuesto!$B$11:$C$566,2,0)</f>
        <v>PRODUCTOS PAPEL Y CARTON</v>
      </c>
      <c r="K761" s="98" t="str">
        <f t="shared" si="80"/>
        <v>Gestión Tecnologías de Información y Comunicación</v>
      </c>
      <c r="L761" s="98" t="s">
        <v>412</v>
      </c>
    </row>
    <row r="762" spans="3:12" x14ac:dyDescent="0.25">
      <c r="C762" s="99" t="s">
        <v>51</v>
      </c>
      <c r="D762" s="671"/>
      <c r="E762" s="200">
        <v>0</v>
      </c>
      <c r="F762" s="100">
        <v>85</v>
      </c>
      <c r="G762" s="97">
        <f t="shared" si="79"/>
        <v>0</v>
      </c>
      <c r="H762" s="161"/>
      <c r="I762" s="98" t="s">
        <v>821</v>
      </c>
      <c r="J762" s="98" t="str">
        <f>VLOOKUP(I762,Presupuesto!$B$11:$C$566,2,0)</f>
        <v>PRODUCTOS PAPEL Y CARTON</v>
      </c>
      <c r="K762" s="98" t="str">
        <f t="shared" si="80"/>
        <v>Gestión Tecnologías de Información y Comunicación</v>
      </c>
      <c r="L762" s="98" t="s">
        <v>412</v>
      </c>
    </row>
    <row r="763" spans="3:12" x14ac:dyDescent="0.25">
      <c r="C763" s="99" t="s">
        <v>123</v>
      </c>
      <c r="D763" s="671"/>
      <c r="E763" s="200">
        <v>0</v>
      </c>
      <c r="F763" s="100">
        <v>36</v>
      </c>
      <c r="G763" s="97">
        <f t="shared" si="79"/>
        <v>0</v>
      </c>
      <c r="H763" s="161"/>
      <c r="I763" s="98" t="s">
        <v>942</v>
      </c>
      <c r="J763" s="98" t="str">
        <f>VLOOKUP(I763,Presupuesto!$B$11:$C$566,2,0)</f>
        <v>UTILES DE ESCRITORIO, OFICINA Y ENSE¥ANZA</v>
      </c>
      <c r="K763" s="98" t="str">
        <f t="shared" si="80"/>
        <v>Gestión Tecnologías de Información y Comunicación</v>
      </c>
      <c r="L763" s="98" t="s">
        <v>412</v>
      </c>
    </row>
    <row r="764" spans="3:12" x14ac:dyDescent="0.25">
      <c r="C764" s="99" t="s">
        <v>34</v>
      </c>
      <c r="D764" s="671"/>
      <c r="E764" s="200">
        <v>0</v>
      </c>
      <c r="F764" s="100">
        <v>80</v>
      </c>
      <c r="G764" s="97">
        <f t="shared" si="79"/>
        <v>0</v>
      </c>
      <c r="H764" s="161"/>
      <c r="I764" s="98" t="s">
        <v>942</v>
      </c>
      <c r="J764" s="98" t="str">
        <f>VLOOKUP(I764,Presupuesto!$B$11:$C$566,2,0)</f>
        <v>UTILES DE ESCRITORIO, OFICINA Y ENSE¥ANZA</v>
      </c>
      <c r="K764" s="98" t="str">
        <f t="shared" si="80"/>
        <v>Gestión Tecnologías de Información y Comunicación</v>
      </c>
      <c r="L764" s="98" t="s">
        <v>412</v>
      </c>
    </row>
    <row r="765" spans="3:12" x14ac:dyDescent="0.25">
      <c r="C765" s="109" t="s">
        <v>52</v>
      </c>
      <c r="D765" s="671"/>
      <c r="E765" s="213">
        <v>0</v>
      </c>
      <c r="F765" s="119">
        <v>25</v>
      </c>
      <c r="G765" s="97">
        <f t="shared" si="79"/>
        <v>0</v>
      </c>
      <c r="H765" s="161"/>
      <c r="I765" s="98" t="s">
        <v>942</v>
      </c>
      <c r="J765" s="98" t="str">
        <f>VLOOKUP(I765,Presupuesto!$B$11:$C$566,2,0)</f>
        <v>UTILES DE ESCRITORIO, OFICINA Y ENSE¥ANZA</v>
      </c>
      <c r="K765" s="98" t="str">
        <f t="shared" si="80"/>
        <v>Gestión Tecnologías de Información y Comunicación</v>
      </c>
      <c r="L765" s="98" t="s">
        <v>412</v>
      </c>
    </row>
    <row r="766" spans="3:12" ht="15.75" thickBot="1" x14ac:dyDescent="0.3">
      <c r="C766" s="217" t="s">
        <v>430</v>
      </c>
      <c r="D766" s="218">
        <v>0</v>
      </c>
      <c r="E766" s="327">
        <v>0</v>
      </c>
      <c r="F766" s="104">
        <f>HLOOKUP(C766,$AH$2:$BU$3,2,0)</f>
        <v>1150</v>
      </c>
      <c r="G766" s="105">
        <f>D766*E766*F766</f>
        <v>0</v>
      </c>
      <c r="H766" s="328"/>
      <c r="I766" s="329" t="s">
        <v>301</v>
      </c>
      <c r="J766" s="106" t="str">
        <f>VLOOKUP(I766,Presupuesto!$B$11:$C$566,2,0)</f>
        <v>VIATICOS (26200-00)</v>
      </c>
      <c r="K766" s="330" t="str">
        <f t="shared" si="80"/>
        <v>Gestión Tecnologías de Información y Comunicación</v>
      </c>
      <c r="L766" s="330" t="s">
        <v>412</v>
      </c>
    </row>
  </sheetData>
  <protectedRanges>
    <protectedRange password="DE9D" sqref="D16:F26 H16:I26 K16:L26 K36 K55 K74 K93 K112 K131 K150 K169 K188 K207 K226 K245 K264 K283 K302 K321 K340 K359 K378 K397 K416 K435 K454 K473 K492 K510 K529 K548 K567 K586 K605 K624 K643 K662 K681 K700 K719 K738 K757" name="bloqueo"/>
  </protectedRanges>
  <mergeCells count="40">
    <mergeCell ref="D719:D727"/>
    <mergeCell ref="D738:D746"/>
    <mergeCell ref="D757:D765"/>
    <mergeCell ref="D624:D632"/>
    <mergeCell ref="D643:D651"/>
    <mergeCell ref="D662:D670"/>
    <mergeCell ref="D681:D689"/>
    <mergeCell ref="D700:D708"/>
    <mergeCell ref="D529:D537"/>
    <mergeCell ref="D548:D556"/>
    <mergeCell ref="D567:D575"/>
    <mergeCell ref="D586:D594"/>
    <mergeCell ref="D605:D613"/>
    <mergeCell ref="D435:D443"/>
    <mergeCell ref="D454:D462"/>
    <mergeCell ref="D473:D481"/>
    <mergeCell ref="D492:D500"/>
    <mergeCell ref="D510:D518"/>
    <mergeCell ref="D340:D348"/>
    <mergeCell ref="D359:D367"/>
    <mergeCell ref="D378:D386"/>
    <mergeCell ref="D397:D405"/>
    <mergeCell ref="D416:D424"/>
    <mergeCell ref="D245:D253"/>
    <mergeCell ref="D264:D272"/>
    <mergeCell ref="D283:D291"/>
    <mergeCell ref="D302:D310"/>
    <mergeCell ref="D321:D329"/>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C254 C273 C292 C311 C330 C349 C368 C387 C406 C425 C444 C463 C482 C501 C519 C538 C557 C576 C595 C614 C633 C652 C671 C690 C709 C728 C747 C766">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L245:L254 L264:L273 L283:L292 L302:L311 L321:L330 L340:L349 L359:L368 L378:L387 L397:L406 L416:L425 L435:L444 L454:L463 L473:L482 L492:L501 L510:L519 L529:L538 L548:L557 L567:L576 L586:L595 L605:L614 L624:L633 L643:L652 L662:L671 L681:L690 L700:L709 L719:L728 L738:L747 L757:L766">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H245:H254 H264:H273 H283:H292 H302:H311 H321:H330 H340:H349 H359:H368 H378:H387 H397:H406 H416:H425 H435:H444 H454:H463 H473:H482 H492:H501 H510:H519 H529:H538 H548:H557 H567:H576 H586:H595 H605:H614 H624:H633 H643:H652 H662:H671 H681:H690 H700:H709 H719:H728 H738:H747 H757:H766">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I245:I254 I264:I273 I283:I292 I302:I311 I321:I330 I340:I349 I359:I368 I378:I387 I397:I406 I416:I425 I435:I444 I454:I463 I473:I482 I492:I501 I510:I519 I529:I538 I548:I557 I567:I576 I586:I595 I605:I614 I624:I633 I643:I652 I662:I671 I681:I690 I700:I709 I719:I728 I738:I747 I757:I766">
      <formula1>$A$1:$UI$1</formula1>
    </dataValidation>
    <dataValidation type="list" allowBlank="1" showInputMessage="1" showErrorMessage="1" sqref="K18:K26 K37:K45 K56:K64 K75:K83 K94:K102 K113:K121 K132:K140 K151:K159 K170:K178 K189:K197 K208:K216 K227:K235 K246:K254 K265:K273 K284:K292 K303:K311 K322:K330 K341:K349 K360:K368 K379:K387 K398:K406 K417:K425 K436:K444 K455:K463 K474:K482 K493:K501 K511:K519 K530:K538 K549:K557 K568:K576 K587:K595 K606:K614 K625:K633 K644:K652 K663:K671 K682:K690 K701:K709 K720:K728 K739:K747 K758:K766">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K245 K264 K283 K302 K321 K340 K359 K378 K397 K416 K435 K454 K473 K492 K510 K529 K548 K567 K586 K605 K624 K643 K662 K681 K700 K719 K738 K757">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10" zoomScale="84" zoomScaleNormal="84" workbookViewId="0">
      <selection activeCell="N182" sqref="N182"/>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1428</v>
      </c>
      <c r="K2" s="122" t="s">
        <v>1364</v>
      </c>
      <c r="L2" s="122" t="s">
        <v>1365</v>
      </c>
      <c r="M2" s="122" t="s">
        <v>1366</v>
      </c>
      <c r="N2" s="122" t="s">
        <v>1367</v>
      </c>
      <c r="O2" s="122" t="s">
        <v>1368</v>
      </c>
      <c r="P2" s="122" t="s">
        <v>1447</v>
      </c>
      <c r="Q2" s="122" t="s">
        <v>1484</v>
      </c>
      <c r="R2" s="429" t="str">
        <f>+Presupuesto!D11</f>
        <v>Recurrente</v>
      </c>
      <c r="S2" s="429"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299">
        <v>43674.39</v>
      </c>
      <c r="CA3" s="299">
        <v>39703.99</v>
      </c>
      <c r="CB3" s="299">
        <v>35733.589999999997</v>
      </c>
      <c r="CC3" s="299">
        <v>31763.19</v>
      </c>
      <c r="CD3" s="299">
        <v>29777.99</v>
      </c>
      <c r="CE3" s="299">
        <v>27792.79</v>
      </c>
      <c r="CF3" s="299">
        <v>18859.39</v>
      </c>
      <c r="CG3" s="299">
        <v>17866.8</v>
      </c>
      <c r="CH3" s="299">
        <v>13896.4</v>
      </c>
      <c r="CI3" s="299">
        <v>15004.09</v>
      </c>
      <c r="CJ3" s="299">
        <v>13238.9</v>
      </c>
      <c r="CK3" s="299">
        <v>12356.31</v>
      </c>
      <c r="CL3" s="299">
        <v>463.22</v>
      </c>
      <c r="CM3" s="299">
        <v>2007.3</v>
      </c>
    </row>
    <row r="5" spans="1:555" ht="52.5" x14ac:dyDescent="0.25">
      <c r="C5" s="195" t="s">
        <v>128</v>
      </c>
      <c r="D5" s="430">
        <f>SUMIF(C:C,$C$10,D:D)</f>
        <v>76084864.200000003</v>
      </c>
      <c r="CA5" s="299"/>
    </row>
    <row r="6" spans="1:555" x14ac:dyDescent="0.25">
      <c r="CA6" s="299"/>
    </row>
    <row r="7" spans="1:555" x14ac:dyDescent="0.25">
      <c r="CA7" s="299"/>
    </row>
    <row r="8" spans="1:555" x14ac:dyDescent="0.25">
      <c r="C8" s="70" t="s">
        <v>54</v>
      </c>
      <c r="D8" s="79"/>
      <c r="E8" s="70"/>
      <c r="F8" s="70"/>
      <c r="G8" s="70"/>
      <c r="H8" s="79"/>
      <c r="I8" s="70"/>
      <c r="J8" s="70"/>
      <c r="CA8" s="299"/>
    </row>
    <row r="9" spans="1:555" ht="15.75" thickBot="1" x14ac:dyDescent="0.3">
      <c r="C9" s="94"/>
      <c r="D9" s="79"/>
      <c r="E9" s="94"/>
      <c r="F9" s="94"/>
      <c r="G9" s="94"/>
      <c r="H9" s="79"/>
      <c r="I9" s="94"/>
      <c r="J9" s="121"/>
      <c r="CA9" s="299"/>
    </row>
    <row r="10" spans="1:555" ht="15.75" thickBot="1" x14ac:dyDescent="0.3">
      <c r="C10" s="69" t="s">
        <v>43</v>
      </c>
      <c r="D10" s="30">
        <f>SUM(G17:G67)</f>
        <v>720000</v>
      </c>
      <c r="E10" s="93"/>
      <c r="F10" s="93"/>
      <c r="G10" s="93"/>
      <c r="H10" s="76"/>
      <c r="I10" s="76"/>
      <c r="J10" s="76"/>
      <c r="K10" s="153"/>
      <c r="CA10" s="299"/>
    </row>
    <row r="11" spans="1:555" x14ac:dyDescent="0.25">
      <c r="B11" s="177"/>
      <c r="D11" s="31"/>
      <c r="E11" s="93"/>
      <c r="F11" s="93"/>
      <c r="G11" s="93"/>
      <c r="H11" s="76"/>
      <c r="I11" s="76"/>
      <c r="J11" s="76"/>
      <c r="K11" s="153"/>
      <c r="CA11" s="299"/>
    </row>
    <row r="12" spans="1:555" x14ac:dyDescent="0.25">
      <c r="B12" s="177"/>
      <c r="D12" s="31"/>
      <c r="E12" s="93"/>
      <c r="F12" s="93"/>
      <c r="G12" s="93"/>
      <c r="H12" s="76"/>
      <c r="I12" s="76"/>
      <c r="J12" s="76"/>
      <c r="K12" s="153"/>
      <c r="CA12" s="299"/>
    </row>
    <row r="13" spans="1:555" ht="15.75" x14ac:dyDescent="0.25">
      <c r="C13" s="202" t="s">
        <v>392</v>
      </c>
      <c r="D13" s="357" t="s">
        <v>2512</v>
      </c>
      <c r="E13" s="93"/>
      <c r="F13" s="93"/>
      <c r="G13" s="93"/>
      <c r="H13" s="76"/>
      <c r="I13" s="76"/>
      <c r="J13" s="76"/>
      <c r="K13" s="153"/>
      <c r="CA13" s="299"/>
    </row>
    <row r="14" spans="1:555" ht="18.75" x14ac:dyDescent="0.2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2. El dpto. de Arte iniciará con el proceso de contratación de consultores que diseñarán las carreras de Danza y Teatro, o en su defecto, descargará a docentes que tengan competencias en el diseño de planes de estudio en el ámbito. Se iniciará por definir los perfiles y solicitarlos candidatos a la SEDP.</v>
      </c>
      <c r="D14" s="31"/>
      <c r="E14" s="93"/>
      <c r="F14" s="93"/>
      <c r="G14" s="93"/>
      <c r="H14" s="76"/>
      <c r="I14" s="76"/>
      <c r="J14" s="76"/>
      <c r="K14" s="153"/>
      <c r="CA14" s="299"/>
    </row>
    <row r="15" spans="1:555" ht="15.75" thickBot="1" x14ac:dyDescent="0.3">
      <c r="C15" s="94"/>
      <c r="D15" s="31"/>
      <c r="E15" s="93"/>
      <c r="F15" s="93"/>
      <c r="G15" s="93"/>
      <c r="H15" s="76"/>
      <c r="I15" s="76"/>
      <c r="J15" s="76"/>
      <c r="K15" s="153"/>
      <c r="CA15" s="299"/>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299"/>
    </row>
    <row r="17" spans="3:79" ht="15.75" thickBot="1" x14ac:dyDescent="0.3">
      <c r="C17" s="137" t="s">
        <v>482</v>
      </c>
      <c r="D17" s="199"/>
      <c r="E17" s="152">
        <v>12</v>
      </c>
      <c r="F17" s="300">
        <f>HLOOKUP($C17,$BZ$2:$CM$3,2,0)</f>
        <v>43674.39</v>
      </c>
      <c r="G17" s="113">
        <f>D17*E17*F17</f>
        <v>0</v>
      </c>
      <c r="H17" s="166"/>
      <c r="I17" s="114" t="s">
        <v>496</v>
      </c>
      <c r="J17" s="114" t="str">
        <f>VLOOKUP(I17,Presupuesto!$B$11:$C$565,2,0)</f>
        <v>SUELDOS Y SALARIOS PERMANENTES</v>
      </c>
      <c r="K17" s="219" t="s">
        <v>1484</v>
      </c>
      <c r="L17" s="98" t="s">
        <v>394</v>
      </c>
      <c r="CA17" s="299"/>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299"/>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299"/>
    </row>
    <row r="20" spans="3:79" ht="15.75" thickBot="1" x14ac:dyDescent="0.3">
      <c r="C20" s="137" t="s">
        <v>483</v>
      </c>
      <c r="D20" s="199"/>
      <c r="E20" s="152">
        <v>12</v>
      </c>
      <c r="F20" s="300">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thickBot="1" x14ac:dyDescent="0.3">
      <c r="C23" s="137" t="s">
        <v>484</v>
      </c>
      <c r="D23" s="199"/>
      <c r="E23" s="152">
        <v>12</v>
      </c>
      <c r="F23" s="300">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x14ac:dyDescent="0.3">
      <c r="C26" s="137" t="s">
        <v>485</v>
      </c>
      <c r="D26" s="199"/>
      <c r="E26" s="152">
        <v>12</v>
      </c>
      <c r="F26" s="300">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thickBot="1" x14ac:dyDescent="0.3">
      <c r="C29" s="137" t="s">
        <v>486</v>
      </c>
      <c r="D29" s="199"/>
      <c r="E29" s="152">
        <v>12</v>
      </c>
      <c r="F29" s="300">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x14ac:dyDescent="0.3">
      <c r="C32" s="137" t="s">
        <v>487</v>
      </c>
      <c r="D32" s="199"/>
      <c r="E32" s="152">
        <v>12</v>
      </c>
      <c r="F32" s="300">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x14ac:dyDescent="0.3">
      <c r="C35" s="137" t="s">
        <v>488</v>
      </c>
      <c r="D35" s="199"/>
      <c r="E35" s="152">
        <v>12</v>
      </c>
      <c r="F35" s="300">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x14ac:dyDescent="0.3">
      <c r="C38" s="137" t="s">
        <v>489</v>
      </c>
      <c r="D38" s="199"/>
      <c r="E38" s="152">
        <v>12</v>
      </c>
      <c r="F38" s="300">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x14ac:dyDescent="0.3">
      <c r="C41" s="137" t="s">
        <v>490</v>
      </c>
      <c r="D41" s="199"/>
      <c r="E41" s="152">
        <v>12</v>
      </c>
      <c r="F41" s="300">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x14ac:dyDescent="0.3">
      <c r="C44" s="137" t="s">
        <v>491</v>
      </c>
      <c r="D44" s="199"/>
      <c r="E44" s="152">
        <v>12</v>
      </c>
      <c r="F44" s="300">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x14ac:dyDescent="0.3">
      <c r="C47" s="137" t="s">
        <v>492</v>
      </c>
      <c r="D47" s="199"/>
      <c r="E47" s="152">
        <v>12</v>
      </c>
      <c r="F47" s="300">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x14ac:dyDescent="0.3">
      <c r="C50" s="137" t="s">
        <v>493</v>
      </c>
      <c r="D50" s="199"/>
      <c r="E50" s="152">
        <v>12</v>
      </c>
      <c r="F50" s="300">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x14ac:dyDescent="0.3">
      <c r="C53" s="137" t="s">
        <v>494</v>
      </c>
      <c r="D53" s="199"/>
      <c r="E53" s="152">
        <v>12</v>
      </c>
      <c r="F53" s="300">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x14ac:dyDescent="0.3">
      <c r="C56" s="137" t="s">
        <v>495</v>
      </c>
      <c r="D56" s="199"/>
      <c r="E56" s="152">
        <v>12</v>
      </c>
      <c r="F56" s="300">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x14ac:dyDescent="0.3">
      <c r="C59" s="140" t="s">
        <v>83</v>
      </c>
      <c r="D59" s="199"/>
      <c r="E59" s="152">
        <v>12</v>
      </c>
      <c r="F59" s="139">
        <v>30000</v>
      </c>
      <c r="G59" s="113">
        <f>D59*E59*F59</f>
        <v>0</v>
      </c>
      <c r="H59" s="166"/>
      <c r="I59" s="114" t="s">
        <v>564</v>
      </c>
      <c r="J59" s="114" t="str">
        <f>VLOOKUP(I59,Presupuesto!$B$11:$C$565,2,0)</f>
        <v>CONTRATOS ESPECIALES</v>
      </c>
      <c r="K59" s="98" t="str">
        <f t="shared" si="1"/>
        <v>Gestión Tecnologías de Información y Comunicación</v>
      </c>
      <c r="L59" s="98" t="s">
        <v>395</v>
      </c>
    </row>
    <row r="60" spans="3:12" x14ac:dyDescent="0.25">
      <c r="C60" s="171" t="s">
        <v>58</v>
      </c>
      <c r="D60" s="163"/>
      <c r="E60" s="154">
        <v>0</v>
      </c>
      <c r="F60" s="117">
        <f>IF(E59=0,"",(G59/E59)/12*E59)</f>
        <v>0</v>
      </c>
      <c r="G60" s="97">
        <f>F60</f>
        <v>0</v>
      </c>
      <c r="H60" s="164"/>
      <c r="I60" s="101" t="s">
        <v>564</v>
      </c>
      <c r="J60" s="101" t="str">
        <f>VLOOKUP(I60,Presupuesto!$B$11:$C$565,2,0)</f>
        <v>CONTRATOS ESPECIALES</v>
      </c>
      <c r="K60" s="98" t="str">
        <f t="shared" si="1"/>
        <v>Gestión Tecnologías de Información y Comunicación</v>
      </c>
      <c r="L60" s="98" t="s">
        <v>394</v>
      </c>
    </row>
    <row r="61" spans="3:12" ht="15.75" thickBot="1" x14ac:dyDescent="0.3">
      <c r="C61" s="172" t="s">
        <v>59</v>
      </c>
      <c r="D61" s="163"/>
      <c r="E61" s="154">
        <v>0</v>
      </c>
      <c r="F61" s="100">
        <f>IF(E59&lt;6,"",((E59-6)/12)*(G59/E59))</f>
        <v>0</v>
      </c>
      <c r="G61" s="97">
        <f>F61</f>
        <v>0</v>
      </c>
      <c r="H61" s="164"/>
      <c r="I61" s="101" t="s">
        <v>564</v>
      </c>
      <c r="J61" s="101" t="str">
        <f>VLOOKUP(I61,Presupuesto!$B$11:$C$565,2,0)</f>
        <v>CONTRATOS ESPECIALES</v>
      </c>
      <c r="K61" s="98" t="str">
        <f t="shared" si="1"/>
        <v>Gestión Tecnologías de Información y Comunicación</v>
      </c>
      <c r="L61" s="98" t="s">
        <v>399</v>
      </c>
    </row>
    <row r="62" spans="3:12" ht="15.75" thickBot="1" x14ac:dyDescent="0.3">
      <c r="C62" s="140" t="s">
        <v>60</v>
      </c>
      <c r="D62" s="199">
        <v>2</v>
      </c>
      <c r="E62" s="152">
        <v>12</v>
      </c>
      <c r="F62" s="118">
        <v>30000</v>
      </c>
      <c r="G62" s="113">
        <f>D62*E62*F62</f>
        <v>720000</v>
      </c>
      <c r="H62" s="166" t="s">
        <v>129</v>
      </c>
      <c r="I62" s="114" t="s">
        <v>705</v>
      </c>
      <c r="J62" s="114" t="str">
        <f>VLOOKUP(I62,Presupuesto!$B$11:$C$565,2,0)</f>
        <v>OTROS SERVICIOS TECNICOS Y PROFESIONALES</v>
      </c>
      <c r="K62" s="98" t="s">
        <v>1357</v>
      </c>
      <c r="L62" s="98" t="s">
        <v>397</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thickBot="1" x14ac:dyDescent="0.3">
      <c r="C65" s="140" t="s">
        <v>61</v>
      </c>
      <c r="D65" s="199"/>
      <c r="E65" s="152">
        <v>12</v>
      </c>
      <c r="F65" s="118">
        <v>30000</v>
      </c>
      <c r="G65" s="113">
        <f>D65*E65*F65</f>
        <v>0</v>
      </c>
      <c r="H65" s="166"/>
      <c r="I65" s="114" t="s">
        <v>496</v>
      </c>
      <c r="J65" s="114" t="str">
        <f>VLOOKUP(I65,Presupuesto!$B$11:$C$565,2,0)</f>
        <v>SUELDOS Y SALARIOS PERMANENTES</v>
      </c>
      <c r="K65" s="98" t="str">
        <f t="shared" si="1"/>
        <v>Gestión Tecnologías de Información y Comunicación</v>
      </c>
      <c r="L65" s="98" t="s">
        <v>394</v>
      </c>
    </row>
    <row r="66" spans="3:12" x14ac:dyDescent="0.25">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thickBot="1" x14ac:dyDescent="0.3">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x14ac:dyDescent="0.3">
      <c r="K69" s="153"/>
    </row>
    <row r="70" spans="3:12" ht="15.75" thickBot="1" x14ac:dyDescent="0.3">
      <c r="C70" s="69" t="s">
        <v>43</v>
      </c>
      <c r="D70" s="30">
        <f>SUM(G77:G127)</f>
        <v>180000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57" t="s">
        <v>2684</v>
      </c>
      <c r="E73" s="93"/>
      <c r="F73" s="93"/>
      <c r="G73" s="93"/>
      <c r="H73" s="76"/>
      <c r="I73" s="76"/>
      <c r="J73" s="76"/>
      <c r="K73" s="153"/>
    </row>
    <row r="74" spans="3:12" ht="18.75" x14ac:dyDescent="0.25">
      <c r="C74" s="211"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1. Contratar un consultor especialista en organización administrativa institucional para realizar el estudio de funcionamiento actual y el Manual de Procedimientos Administrativos y Académicos de la Facultad de Humanidades y Artes.</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0">
        <f>HLOOKUP($C77,$BZ$2:$CM$3,2,0)</f>
        <v>43674.39</v>
      </c>
      <c r="G77" s="113">
        <f>D77*E77*F77</f>
        <v>0</v>
      </c>
      <c r="H77" s="166"/>
      <c r="I77" s="114" t="s">
        <v>496</v>
      </c>
      <c r="J77" s="114" t="str">
        <f>VLOOKUP(I77,Presupuesto!$B$11:$C$565,2,0)</f>
        <v>SUELDOS Y SALARIOS PERMANENTES</v>
      </c>
      <c r="K77" s="219" t="s">
        <v>1428</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300">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300">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199"/>
      <c r="E86" s="152">
        <v>12</v>
      </c>
      <c r="F86" s="300">
        <f>HLOOKUP($C86,$BZ$2:$CM$3,2,0)</f>
        <v>31763.19</v>
      </c>
      <c r="G86" s="113">
        <f>D86*E86*F86</f>
        <v>0</v>
      </c>
      <c r="H86" s="166"/>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x14ac:dyDescent="0.3">
      <c r="C89" s="137" t="s">
        <v>486</v>
      </c>
      <c r="D89" s="199"/>
      <c r="E89" s="152">
        <v>12</v>
      </c>
      <c r="F89" s="300">
        <f>HLOOKUP($C89,$BZ$2:$CM$3,2,0)</f>
        <v>29777.99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300">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300">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300">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300">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300">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300">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300">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300">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300">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v>1</v>
      </c>
      <c r="E122" s="152">
        <v>6</v>
      </c>
      <c r="F122" s="118">
        <v>30000</v>
      </c>
      <c r="G122" s="113">
        <f>D122*E122*F122</f>
        <v>180000</v>
      </c>
      <c r="H122" s="166" t="s">
        <v>129</v>
      </c>
      <c r="I122" s="114" t="s">
        <v>705</v>
      </c>
      <c r="J122" s="114" t="str">
        <f>VLOOKUP(I122,Presupuesto!$B$11:$C$565,2,0)</f>
        <v>OTROS SERVICIOS TECNICOS Y PROFESIONALES</v>
      </c>
      <c r="K122" s="98" t="s">
        <v>1365</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75184864.200000003</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57" t="s">
        <v>2698</v>
      </c>
      <c r="E133" s="93"/>
      <c r="F133" s="93"/>
      <c r="G133" s="93"/>
      <c r="H133" s="76"/>
      <c r="I133" s="76"/>
      <c r="J133" s="76"/>
      <c r="K133" s="153"/>
    </row>
    <row r="134" spans="3:12" ht="18.75" x14ac:dyDescent="0.25">
      <c r="C134" s="211" t="str">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10. Gestionar la ampliación de la partida presupuestaria en lo referente a la asignación de más unidades valorativas para la contratación  extraordinaria por emergencia de docentes por hora en base a la demanda estudiantil y a la readecuación de la carga académica para realizar las diferentes metas del POA 2016</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0">
        <f>HLOOKUP($C137,$BZ$2:$CM$3,2,0)</f>
        <v>43674.39</v>
      </c>
      <c r="G137" s="113">
        <f>D137*E137*F137</f>
        <v>0</v>
      </c>
      <c r="H137" s="166"/>
      <c r="I137" s="114" t="s">
        <v>496</v>
      </c>
      <c r="J137" s="114" t="str">
        <f>VLOOKUP(I137,Presupuesto!$B$11:$C$565,2,0)</f>
        <v>SUELDOS Y SALARIOS PERMANENTES</v>
      </c>
      <c r="K137" s="219" t="s">
        <v>1428</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0">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0">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0">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0">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0">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0">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0">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0">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0">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0">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0">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300">
        <f>HLOOKUP($C173,$BZ$2:$CM$3,2,0)</f>
        <v>463.22</v>
      </c>
      <c r="G173" s="113">
        <f>D173*E173*F173</f>
        <v>0</v>
      </c>
      <c r="H173" s="166"/>
      <c r="I173" s="114" t="s">
        <v>496</v>
      </c>
      <c r="J173" s="114" t="str">
        <f>VLOOKUP(I173,Presupuesto!$B$11:$C$565,2,0)</f>
        <v>SUELDOS Y SALARIOS PERMANENTES</v>
      </c>
      <c r="K173" s="98" t="s">
        <v>1364</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
        <v>1364</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
        <v>1364</v>
      </c>
      <c r="L175" s="98" t="s">
        <v>395</v>
      </c>
    </row>
    <row r="176" spans="3:12" ht="15.75" thickBot="1" x14ac:dyDescent="0.3">
      <c r="C176" s="137" t="s">
        <v>495</v>
      </c>
      <c r="D176" s="199">
        <v>1404</v>
      </c>
      <c r="E176" s="152">
        <v>12</v>
      </c>
      <c r="F176" s="300">
        <f>HLOOKUP($C176,$BZ$2:$CM$3,2,0)</f>
        <v>2007.3</v>
      </c>
      <c r="G176" s="113">
        <f>D176*E176*F176</f>
        <v>33818990.399999999</v>
      </c>
      <c r="H176" s="166" t="s">
        <v>129</v>
      </c>
      <c r="I176" s="114" t="s">
        <v>496</v>
      </c>
      <c r="J176" s="114" t="str">
        <f>VLOOKUP(I176,Presupuesto!$B$11:$C$565,2,0)</f>
        <v>SUELDOS Y SALARIOS PERMANENTES</v>
      </c>
      <c r="K176" s="98" t="s">
        <v>1365</v>
      </c>
      <c r="L176" s="98" t="s">
        <v>395</v>
      </c>
    </row>
    <row r="177" spans="3:12" x14ac:dyDescent="0.25">
      <c r="C177" s="171" t="s">
        <v>58</v>
      </c>
      <c r="D177" s="163"/>
      <c r="E177" s="154">
        <v>0</v>
      </c>
      <c r="F177" s="100">
        <f>IF(E176=0,"",(G176/E176)/12*E176)</f>
        <v>2818249.1999999997</v>
      </c>
      <c r="G177" s="97">
        <f>F177</f>
        <v>2818249.1999999997</v>
      </c>
      <c r="H177" s="164" t="s">
        <v>129</v>
      </c>
      <c r="I177" s="116" t="s">
        <v>516</v>
      </c>
      <c r="J177" s="116" t="str">
        <f>VLOOKUP(I177,Presupuesto!$B$11:$C$565,2,0)</f>
        <v>AGUINALDO Y DECIMO CUARTO MES</v>
      </c>
      <c r="K177" s="98" t="s">
        <v>1365</v>
      </c>
      <c r="L177" s="98" t="s">
        <v>395</v>
      </c>
    </row>
    <row r="178" spans="3:12" ht="15.75" thickBot="1" x14ac:dyDescent="0.3">
      <c r="C178" s="172" t="s">
        <v>59</v>
      </c>
      <c r="D178" s="163"/>
      <c r="E178" s="154">
        <v>0</v>
      </c>
      <c r="F178" s="117">
        <f>IF(E176&lt;6,"",((E176-6)/12)*(G176/E176))</f>
        <v>1409124.5999999999</v>
      </c>
      <c r="G178" s="97">
        <f>F178</f>
        <v>1409124.5999999999</v>
      </c>
      <c r="H178" s="164" t="s">
        <v>129</v>
      </c>
      <c r="I178" s="101" t="s">
        <v>519</v>
      </c>
      <c r="J178" s="101" t="str">
        <f>VLOOKUP(I178,Presupuesto!$B$11:$C$565,2,0)</f>
        <v>DECIMOCUARTO MES</v>
      </c>
      <c r="K178" s="98" t="s">
        <v>1365</v>
      </c>
      <c r="L178" s="98" t="s">
        <v>395</v>
      </c>
    </row>
    <row r="179" spans="3:12" ht="15.75" thickBot="1" x14ac:dyDescent="0.3">
      <c r="C179" s="140" t="s">
        <v>2706</v>
      </c>
      <c r="D179" s="199">
        <v>131</v>
      </c>
      <c r="E179" s="152">
        <v>12</v>
      </c>
      <c r="F179" s="139">
        <v>21000</v>
      </c>
      <c r="G179" s="113">
        <f>D179*E179*F179</f>
        <v>33012000</v>
      </c>
      <c r="H179" s="166" t="s">
        <v>129</v>
      </c>
      <c r="I179" s="114" t="s">
        <v>564</v>
      </c>
      <c r="J179" s="114" t="str">
        <f>VLOOKUP(I179,Presupuesto!$B$11:$C$565,2,0)</f>
        <v>CONTRATOS ESPECIALES</v>
      </c>
      <c r="K179" s="98" t="s">
        <v>1365</v>
      </c>
      <c r="L179" s="98" t="s">
        <v>395</v>
      </c>
    </row>
    <row r="180" spans="3:12" x14ac:dyDescent="0.25">
      <c r="C180" s="171" t="s">
        <v>58</v>
      </c>
      <c r="D180" s="163"/>
      <c r="E180" s="154">
        <v>0</v>
      </c>
      <c r="F180" s="117">
        <f>IF(E179=0,"",(G179/E179)/12*E179)</f>
        <v>2751000</v>
      </c>
      <c r="G180" s="97">
        <f>F180</f>
        <v>2751000</v>
      </c>
      <c r="H180" s="164" t="s">
        <v>129</v>
      </c>
      <c r="I180" s="116" t="s">
        <v>516</v>
      </c>
      <c r="J180" s="101" t="str">
        <f>VLOOKUP(I180,Presupuesto!$B$11:$C$565,2,0)</f>
        <v>AGUINALDO Y DECIMO CUARTO MES</v>
      </c>
      <c r="K180" s="98" t="s">
        <v>1365</v>
      </c>
      <c r="L180" s="98" t="s">
        <v>395</v>
      </c>
    </row>
    <row r="181" spans="3:12" ht="15.75" thickBot="1" x14ac:dyDescent="0.3">
      <c r="C181" s="172" t="s">
        <v>59</v>
      </c>
      <c r="D181" s="163"/>
      <c r="E181" s="154">
        <v>0</v>
      </c>
      <c r="F181" s="100">
        <f>IF(E179&lt;6,"",((E179-6)/12)*(G179/E179))</f>
        <v>1375500</v>
      </c>
      <c r="G181" s="97">
        <f>F181</f>
        <v>1375500</v>
      </c>
      <c r="H181" s="164" t="s">
        <v>129</v>
      </c>
      <c r="I181" s="101" t="s">
        <v>519</v>
      </c>
      <c r="J181" s="101" t="str">
        <f>VLOOKUP(I181,Presupuesto!$B$11:$C$565,2,0)</f>
        <v>DECIMOCUARTO MES</v>
      </c>
      <c r="K181" s="98" t="s">
        <v>1365</v>
      </c>
      <c r="L181" s="98" t="s">
        <v>395</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57"/>
      <c r="E193" s="93"/>
      <c r="F193" s="93"/>
      <c r="G193" s="93"/>
      <c r="H193" s="76"/>
      <c r="I193" s="76"/>
      <c r="J193" s="76"/>
      <c r="K193" s="153"/>
    </row>
    <row r="194" spans="3:12" ht="18.75" x14ac:dyDescent="0.2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0">
        <f>HLOOKUP($C197,$BZ$2:$CM$3,2,0)</f>
        <v>43674.39</v>
      </c>
      <c r="G197" s="113">
        <f>D197*E197*F197</f>
        <v>0</v>
      </c>
      <c r="H197" s="166"/>
      <c r="I197" s="114" t="s">
        <v>496</v>
      </c>
      <c r="J197" s="114" t="str">
        <f>VLOOKUP(I197,Presupuesto!$B$11:$C$565,2,0)</f>
        <v>SUELDOS Y SALARIOS PERMANENTES</v>
      </c>
      <c r="K197" s="219" t="s">
        <v>1428</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0">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300">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300">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300">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300">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0">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0">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0">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0">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0">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0">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0">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0">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57"/>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0">
        <f>HLOOKUP($C257,$BZ$2:$CM$3,2,0)</f>
        <v>43674.39</v>
      </c>
      <c r="G257" s="113">
        <f>D257*E257*F257</f>
        <v>0</v>
      </c>
      <c r="H257" s="166"/>
      <c r="I257" s="114" t="s">
        <v>496</v>
      </c>
      <c r="J257" s="114" t="str">
        <f>VLOOKUP(I257,Presupuesto!$B$11:$C$565,2,0)</f>
        <v>SUELDOS Y SALARIOS PERMANENTES</v>
      </c>
      <c r="K257" s="219" t="s">
        <v>1428</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0">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0">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0">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0">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0">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0">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0">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0">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0">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0">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0">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0">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0">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57"/>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0">
        <f>HLOOKUP($C317,$BZ$2:$CM$3,2,0)</f>
        <v>43674.39</v>
      </c>
      <c r="G317" s="113">
        <f>D317*E317*F317</f>
        <v>0</v>
      </c>
      <c r="H317" s="166"/>
      <c r="I317" s="114" t="s">
        <v>496</v>
      </c>
      <c r="J317" s="114" t="str">
        <f>VLOOKUP(I317,Presupuesto!$B$11:$C$565,2,0)</f>
        <v>SUELDOS Y SALARIOS PERMANENTES</v>
      </c>
      <c r="K317" s="219" t="s">
        <v>1428</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0">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0">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0">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0">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0">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0">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0">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0">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0">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0">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0">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0">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0">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57"/>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0">
        <f>HLOOKUP($C377,$BZ$2:$CM$3,2,0)</f>
        <v>43674.39</v>
      </c>
      <c r="G377" s="113">
        <f>D377*E377*F377</f>
        <v>0</v>
      </c>
      <c r="H377" s="166"/>
      <c r="I377" s="114" t="s">
        <v>496</v>
      </c>
      <c r="J377" s="114" t="str">
        <f>VLOOKUP(I377,Presupuesto!$B$11:$C$565,2,0)</f>
        <v>SUELDOS Y SALARIOS PERMANENTES</v>
      </c>
      <c r="K377" s="219" t="s">
        <v>1428</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0">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0">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0">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0">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0">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0">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0">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0">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0">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0">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0">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0">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0">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57"/>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0">
        <f>HLOOKUP($C437,$BZ$2:$CM$3,2,0)</f>
        <v>43674.39</v>
      </c>
      <c r="G437" s="113">
        <f>D437*E437*F437</f>
        <v>0</v>
      </c>
      <c r="H437" s="166"/>
      <c r="I437" s="114" t="s">
        <v>496</v>
      </c>
      <c r="J437" s="114" t="str">
        <f>VLOOKUP(I437,Presupuesto!$B$11:$C$565,2,0)</f>
        <v>SUELDOS Y SALARIOS PERMANENTES</v>
      </c>
      <c r="K437" s="219" t="s">
        <v>1428</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0">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0">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0">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0">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0">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0">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0">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0">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0">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0">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0">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0">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0">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57"/>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0">
        <f>HLOOKUP($C497,$BZ$2:$CM$3,2,0)</f>
        <v>43674.39</v>
      </c>
      <c r="G497" s="113">
        <f>D497*E497*F497</f>
        <v>0</v>
      </c>
      <c r="H497" s="166"/>
      <c r="I497" s="114" t="s">
        <v>496</v>
      </c>
      <c r="J497" s="114" t="str">
        <f>VLOOKUP(I497,Presupuesto!$B$11:$C$565,2,0)</f>
        <v>SUELDOS Y SALARIOS PERMANENTES</v>
      </c>
      <c r="K497" s="219" t="s">
        <v>1428</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0">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0">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0">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0">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0">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0">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0">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0">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0">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0">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0">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0">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0">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57"/>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0">
        <f>HLOOKUP($C557,$BZ$2:$CM$3,2,0)</f>
        <v>43674.39</v>
      </c>
      <c r="G557" s="113">
        <f>D557*E557*F557</f>
        <v>0</v>
      </c>
      <c r="H557" s="166"/>
      <c r="I557" s="114" t="s">
        <v>496</v>
      </c>
      <c r="J557" s="114" t="str">
        <f>VLOOKUP(I557,Presupuesto!$B$11:$C$565,2,0)</f>
        <v>SUELDOS Y SALARIOS PERMANENTES</v>
      </c>
      <c r="K557" s="219" t="s">
        <v>1428</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0">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0">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0">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0">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0">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0">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0">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0">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0">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0">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0">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0">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0">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57"/>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0">
        <f>HLOOKUP($C617,$BZ$2:$CM$3,2,0)</f>
        <v>43674.39</v>
      </c>
      <c r="G617" s="113">
        <f>D617*E617*F617</f>
        <v>0</v>
      </c>
      <c r="H617" s="166"/>
      <c r="I617" s="114" t="s">
        <v>496</v>
      </c>
      <c r="J617" s="114" t="str">
        <f>VLOOKUP(I617,Presupuesto!$B$11:$C$565,2,0)</f>
        <v>SUELDOS Y SALARIOS PERMANENTES</v>
      </c>
      <c r="K617" s="219" t="s">
        <v>1428</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0">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0">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0">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0">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0">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0">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0">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0">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0">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0">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0">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0">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0">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57"/>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0">
        <f>HLOOKUP($C677,$BZ$2:$CM$3,2,0)</f>
        <v>43674.39</v>
      </c>
      <c r="G677" s="113">
        <f>D677*E677*F677</f>
        <v>0</v>
      </c>
      <c r="H677" s="166"/>
      <c r="I677" s="114" t="s">
        <v>496</v>
      </c>
      <c r="J677" s="114" t="str">
        <f>VLOOKUP(I677,Presupuesto!$B$11:$C$565,2,0)</f>
        <v>SUELDOS Y SALARIOS PERMANENTES</v>
      </c>
      <c r="K677" s="219" t="s">
        <v>1428</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0">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0">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0">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0">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0">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0">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0">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0">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0">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0">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0">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0">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0">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57"/>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0">
        <f>HLOOKUP($C737,$BZ$2:$CM$3,2,0)</f>
        <v>43674.39</v>
      </c>
      <c r="G737" s="113">
        <f>D737*E737*F737</f>
        <v>0</v>
      </c>
      <c r="H737" s="166"/>
      <c r="I737" s="114" t="s">
        <v>496</v>
      </c>
      <c r="J737" s="114" t="str">
        <f>VLOOKUP(I737,Presupuesto!$B$11:$C$565,2,0)</f>
        <v>SUELDOS Y SALARIOS PERMANENTES</v>
      </c>
      <c r="K737" s="219" t="s">
        <v>1428</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0">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0">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0">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0">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0">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0">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0">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0">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0">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0">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0">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0">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0">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57"/>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0">
        <f>HLOOKUP($C797,$BZ$2:$CM$3,2,0)</f>
        <v>43674.39</v>
      </c>
      <c r="G797" s="113">
        <f>D797*E797*F797</f>
        <v>0</v>
      </c>
      <c r="H797" s="166"/>
      <c r="I797" s="114" t="s">
        <v>496</v>
      </c>
      <c r="J797" s="114" t="str">
        <f>VLOOKUP(I797,Presupuesto!$B$11:$C$565,2,0)</f>
        <v>SUELDOS Y SALARIOS PERMANENTES</v>
      </c>
      <c r="K797" s="219" t="s">
        <v>1428</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0">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0">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0">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0">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0">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0">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0">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0">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0">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0">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0">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0">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0">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57"/>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0">
        <f>HLOOKUP($C857,$BZ$2:$CM$3,2,0)</f>
        <v>43674.39</v>
      </c>
      <c r="G857" s="113">
        <f>D857*E857*F857</f>
        <v>0</v>
      </c>
      <c r="H857" s="166"/>
      <c r="I857" s="114" t="s">
        <v>496</v>
      </c>
      <c r="J857" s="114" t="str">
        <f>VLOOKUP(I857,Presupuesto!$B$11:$C$565,2,0)</f>
        <v>SUELDOS Y SALARIOS PERMANENTES</v>
      </c>
      <c r="K857" s="219" t="s">
        <v>1428</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0">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0">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0">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0">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0">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0">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0">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0">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0">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0">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0">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0">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0">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57"/>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0">
        <f>HLOOKUP($C917,$BZ$2:$CM$3,2,0)</f>
        <v>43674.39</v>
      </c>
      <c r="G917" s="113">
        <f>D917*E917*F917</f>
        <v>0</v>
      </c>
      <c r="H917" s="166"/>
      <c r="I917" s="114" t="s">
        <v>496</v>
      </c>
      <c r="J917" s="114" t="str">
        <f>VLOOKUP(I917,Presupuesto!$B$11:$C$565,2,0)</f>
        <v>SUELDOS Y SALARIOS PERMANENTES</v>
      </c>
      <c r="K917" s="219" t="s">
        <v>1447</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0">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0">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0">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0">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0">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0">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0">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0">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0">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0">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0">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0">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0">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37" priority="17" operator="greaterThan">
      <formula>12</formula>
    </cfRule>
  </conditionalFormatting>
  <conditionalFormatting sqref="E956">
    <cfRule type="cellIs" dxfId="36" priority="1" operator="greaterThan">
      <formula>12</formula>
    </cfRule>
  </conditionalFormatting>
  <conditionalFormatting sqref="E116">
    <cfRule type="cellIs" dxfId="35" priority="15" operator="greaterThan">
      <formula>12</formula>
    </cfRule>
  </conditionalFormatting>
  <conditionalFormatting sqref="E176">
    <cfRule type="cellIs" dxfId="34" priority="14" operator="greaterThan">
      <formula>12</formula>
    </cfRule>
  </conditionalFormatting>
  <conditionalFormatting sqref="E236">
    <cfRule type="cellIs" dxfId="33" priority="13" operator="greaterThan">
      <formula>12</formula>
    </cfRule>
  </conditionalFormatting>
  <conditionalFormatting sqref="E296">
    <cfRule type="cellIs" dxfId="32" priority="12" operator="greaterThan">
      <formula>12</formula>
    </cfRule>
  </conditionalFormatting>
  <conditionalFormatting sqref="E356">
    <cfRule type="cellIs" dxfId="31" priority="11" operator="greaterThan">
      <formula>12</formula>
    </cfRule>
  </conditionalFormatting>
  <conditionalFormatting sqref="E416">
    <cfRule type="cellIs" dxfId="30" priority="10" operator="greaterThan">
      <formula>12</formula>
    </cfRule>
  </conditionalFormatting>
  <conditionalFormatting sqref="E476">
    <cfRule type="cellIs" dxfId="29" priority="9" operator="greaterThan">
      <formula>12</formula>
    </cfRule>
  </conditionalFormatting>
  <conditionalFormatting sqref="E536">
    <cfRule type="cellIs" dxfId="28" priority="8" operator="greaterThan">
      <formula>12</formula>
    </cfRule>
  </conditionalFormatting>
  <conditionalFormatting sqref="E596">
    <cfRule type="cellIs" dxfId="27" priority="7" operator="greaterThan">
      <formula>12</formula>
    </cfRule>
  </conditionalFormatting>
  <conditionalFormatting sqref="E656">
    <cfRule type="cellIs" dxfId="26" priority="6" operator="greaterThan">
      <formula>12</formula>
    </cfRule>
  </conditionalFormatting>
  <conditionalFormatting sqref="E716">
    <cfRule type="cellIs" dxfId="25" priority="5" operator="greaterThan">
      <formula>12</formula>
    </cfRule>
  </conditionalFormatting>
  <conditionalFormatting sqref="E776">
    <cfRule type="cellIs" dxfId="24" priority="4" operator="greaterThan">
      <formula>12</formula>
    </cfRule>
  </conditionalFormatting>
  <conditionalFormatting sqref="E836">
    <cfRule type="cellIs" dxfId="23" priority="3" operator="greaterThan">
      <formula>12</formula>
    </cfRule>
  </conditionalFormatting>
  <conditionalFormatting sqref="E896">
    <cfRule type="cellIs" dxfId="22"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917:I967 I197:I247 I257:I307 I317:I367 I377:I427 I437:I487 I497:I547 I557:I607 I617:I667 I677:I727 I737:I787 I797:I847 I857:I907 I137:I18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19" zoomScale="84" zoomScaleNormal="84" workbookViewId="0">
      <selection activeCell="K24" sqref="K2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1428</v>
      </c>
      <c r="K2" s="122" t="s">
        <v>1364</v>
      </c>
      <c r="L2" s="122" t="s">
        <v>1365</v>
      </c>
      <c r="M2" s="122" t="s">
        <v>1366</v>
      </c>
      <c r="N2" s="122" t="s">
        <v>1367</v>
      </c>
      <c r="O2" s="122" t="s">
        <v>1368</v>
      </c>
      <c r="P2" s="122" t="s">
        <v>1447</v>
      </c>
      <c r="Q2" s="122" t="s">
        <v>1484</v>
      </c>
      <c r="R2" s="429" t="str">
        <f>+Presupuesto!D11</f>
        <v>Recurrente</v>
      </c>
      <c r="S2" s="429"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28">
        <f>SUMIF($C:$C,$C$10,D:D)</f>
        <v>1021000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1021000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57" t="s">
        <v>2672</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3.Gestionar mantenimiento de los laboratorios de Informática de los Dptos. de Pedagogía y C.E., Arquitectura,  Lenguas y CE, y Letras, diseñar y presentar el proyecto siguiente ante la FUNDA-UNAH: . Sustitución del equipo y mobiliario dañado y dotación de los
insumos necesarios.
</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c r="E17" s="96">
        <v>2800</v>
      </c>
      <c r="F17" s="97">
        <f>D17*E17</f>
        <v>0</v>
      </c>
      <c r="G17" s="161"/>
      <c r="H17" s="98" t="s">
        <v>985</v>
      </c>
      <c r="I17" s="98" t="str">
        <f>VLOOKUP(H17,Presupuesto!$B$11:$C$565,2,0)</f>
        <v>MUEBLES VARIOS DE OFICINA</v>
      </c>
      <c r="J17" s="219" t="s">
        <v>1428</v>
      </c>
      <c r="K17" s="98" t="s">
        <v>404</v>
      </c>
    </row>
    <row r="18" spans="2:11" ht="32.25" customHeight="1" x14ac:dyDescent="0.25">
      <c r="B18" s="93"/>
      <c r="C18" s="99" t="s">
        <v>64</v>
      </c>
      <c r="D18" s="151">
        <v>75</v>
      </c>
      <c r="E18" s="100">
        <v>2400</v>
      </c>
      <c r="F18" s="97">
        <f>D18*E18</f>
        <v>180000</v>
      </c>
      <c r="G18" s="161" t="s">
        <v>1476</v>
      </c>
      <c r="H18" s="101" t="s">
        <v>985</v>
      </c>
      <c r="I18" s="98" t="str">
        <f>VLOOKUP(H18,Presupuesto!$B$11:$C$565,2,0)</f>
        <v>MUEBLES VARIOS DE OFICINA</v>
      </c>
      <c r="J18" s="98" t="s">
        <v>1364</v>
      </c>
      <c r="K18" s="98" t="s">
        <v>396</v>
      </c>
    </row>
    <row r="19" spans="2:11" x14ac:dyDescent="0.25">
      <c r="B19" s="93"/>
      <c r="C19" s="99" t="s">
        <v>65</v>
      </c>
      <c r="D19" s="151"/>
      <c r="E19" s="100">
        <v>1000</v>
      </c>
      <c r="F19" s="97">
        <f t="shared" ref="F19:F26" si="0">D19*E19</f>
        <v>0</v>
      </c>
      <c r="G19" s="161"/>
      <c r="H19" s="101" t="s">
        <v>985</v>
      </c>
      <c r="I19" s="98" t="str">
        <f>VLOOKUP(H19,Presupuesto!$B$11:$C$565,2,0)</f>
        <v>MUEBLES VARIOS DE OFICINA</v>
      </c>
      <c r="J19" s="98" t="str">
        <f t="shared" ref="J19:J26" si="1">$J$17</f>
        <v>Posgrado</v>
      </c>
      <c r="K19" s="98" t="s">
        <v>395</v>
      </c>
    </row>
    <row r="20" spans="2:11" x14ac:dyDescent="0.25">
      <c r="B20" s="93"/>
      <c r="C20" s="99" t="s">
        <v>66</v>
      </c>
      <c r="D20" s="151"/>
      <c r="E20" s="100">
        <v>6000</v>
      </c>
      <c r="F20" s="97">
        <f t="shared" si="0"/>
        <v>0</v>
      </c>
      <c r="G20" s="161"/>
      <c r="H20" s="101" t="s">
        <v>985</v>
      </c>
      <c r="I20" s="98" t="str">
        <f>VLOOKUP(H20,Presupuesto!$B$11:$C$565,2,0)</f>
        <v>MUEBLES VARIOS DE OFICINA</v>
      </c>
      <c r="J20" s="98" t="str">
        <f t="shared" si="1"/>
        <v>Posgrado</v>
      </c>
      <c r="K20" s="98" t="s">
        <v>395</v>
      </c>
    </row>
    <row r="21" spans="2:11" x14ac:dyDescent="0.25">
      <c r="B21" s="93"/>
      <c r="C21" s="99" t="s">
        <v>67</v>
      </c>
      <c r="D21" s="151">
        <v>75</v>
      </c>
      <c r="E21" s="100">
        <v>3000</v>
      </c>
      <c r="F21" s="97">
        <f t="shared" si="0"/>
        <v>225000</v>
      </c>
      <c r="G21" s="161" t="s">
        <v>1476</v>
      </c>
      <c r="H21" s="101" t="s">
        <v>985</v>
      </c>
      <c r="I21" s="98" t="str">
        <f>VLOOKUP(H21,Presupuesto!$B$11:$C$565,2,0)</f>
        <v>MUEBLES VARIOS DE OFICINA</v>
      </c>
      <c r="J21" s="98" t="s">
        <v>1364</v>
      </c>
      <c r="K21" s="98" t="s">
        <v>396</v>
      </c>
    </row>
    <row r="22" spans="2:11" x14ac:dyDescent="0.25">
      <c r="B22" s="93"/>
      <c r="C22" s="99" t="s">
        <v>68</v>
      </c>
      <c r="D22" s="151"/>
      <c r="E22" s="100">
        <v>10000</v>
      </c>
      <c r="F22" s="97">
        <f t="shared" si="0"/>
        <v>0</v>
      </c>
      <c r="G22" s="161"/>
      <c r="H22" s="101" t="s">
        <v>985</v>
      </c>
      <c r="I22" s="98" t="str">
        <f>VLOOKUP(H22,Presupuesto!$B$11:$C$565,2,0)</f>
        <v>MUEBLES VARIOS DE OFICINA</v>
      </c>
      <c r="J22" s="98" t="str">
        <f t="shared" si="1"/>
        <v>Posgrado</v>
      </c>
      <c r="K22" s="98" t="s">
        <v>395</v>
      </c>
    </row>
    <row r="23" spans="2:11" x14ac:dyDescent="0.25">
      <c r="B23" s="93"/>
      <c r="C23" s="99" t="s">
        <v>69</v>
      </c>
      <c r="D23" s="151">
        <v>75</v>
      </c>
      <c r="E23" s="100">
        <v>8000</v>
      </c>
      <c r="F23" s="97">
        <f t="shared" si="0"/>
        <v>600000</v>
      </c>
      <c r="G23" s="161" t="s">
        <v>1476</v>
      </c>
      <c r="H23" s="101" t="s">
        <v>988</v>
      </c>
      <c r="I23" s="98" t="str">
        <f>VLOOKUP(H23,Presupuesto!$B$11:$C$565,2,0)</f>
        <v>EQUIPOS VARIOS DE OFICINA</v>
      </c>
      <c r="J23" s="98" t="s">
        <v>1364</v>
      </c>
      <c r="K23" s="98" t="s">
        <v>396</v>
      </c>
    </row>
    <row r="24" spans="2:11" x14ac:dyDescent="0.25">
      <c r="B24" s="93"/>
      <c r="C24" s="99" t="s">
        <v>70</v>
      </c>
      <c r="D24" s="151">
        <v>8</v>
      </c>
      <c r="E24" s="100">
        <v>2000</v>
      </c>
      <c r="F24" s="97">
        <f t="shared" si="0"/>
        <v>16000</v>
      </c>
      <c r="G24" s="161" t="s">
        <v>1476</v>
      </c>
      <c r="H24" s="101" t="s">
        <v>988</v>
      </c>
      <c r="I24" s="98" t="str">
        <f>VLOOKUP(H24,Presupuesto!$B$11:$C$565,2,0)</f>
        <v>EQUIPOS VARIOS DE OFICINA</v>
      </c>
      <c r="J24" s="98" t="s">
        <v>1364</v>
      </c>
      <c r="K24" s="98" t="s">
        <v>396</v>
      </c>
    </row>
    <row r="25" spans="2:11" x14ac:dyDescent="0.25">
      <c r="B25" s="93"/>
      <c r="C25" s="99" t="s">
        <v>71</v>
      </c>
      <c r="D25" s="151"/>
      <c r="E25" s="100">
        <v>5000</v>
      </c>
      <c r="F25" s="97">
        <f t="shared" si="0"/>
        <v>0</v>
      </c>
      <c r="G25" s="161"/>
      <c r="H25" s="101" t="s">
        <v>988</v>
      </c>
      <c r="I25" s="98" t="str">
        <f>VLOOKUP(H25,Presupuesto!$B$11:$C$565,2,0)</f>
        <v>EQUIPOS VARIOS DE OFICINA</v>
      </c>
      <c r="J25" s="98" t="str">
        <f t="shared" si="1"/>
        <v>Posgrado</v>
      </c>
      <c r="K25" s="98" t="s">
        <v>399</v>
      </c>
    </row>
    <row r="26" spans="2:11" ht="15.75" thickBot="1" x14ac:dyDescent="0.3">
      <c r="B26" s="93"/>
      <c r="C26" s="102" t="s">
        <v>72</v>
      </c>
      <c r="D26" s="159"/>
      <c r="E26" s="104">
        <v>100000</v>
      </c>
      <c r="F26" s="105">
        <f t="shared" si="0"/>
        <v>0</v>
      </c>
      <c r="G26" s="162"/>
      <c r="H26" s="106" t="s">
        <v>988</v>
      </c>
      <c r="I26" s="106" t="str">
        <f>VLOOKUP(H26,Presupuesto!$B$11:$C$565,2,0)</f>
        <v>EQUIPOS VARIOS DE OFICINA</v>
      </c>
      <c r="J26" s="106" t="str">
        <f t="shared" si="1"/>
        <v>Posgrado</v>
      </c>
      <c r="K26" s="124" t="s">
        <v>394</v>
      </c>
    </row>
    <row r="27" spans="2:11" x14ac:dyDescent="0.25">
      <c r="B27" s="93"/>
    </row>
    <row r="28" spans="2:11" ht="15.75" thickBot="1" x14ac:dyDescent="0.3">
      <c r="B28" s="93"/>
      <c r="C28" s="331"/>
      <c r="D28" s="332"/>
      <c r="E28" s="333"/>
      <c r="F28" s="333"/>
      <c r="G28" s="334"/>
      <c r="H28" s="333"/>
      <c r="I28" s="333"/>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57"/>
      <c r="E32" s="93"/>
      <c r="F32" s="93"/>
      <c r="G32" s="93"/>
      <c r="H32" s="76"/>
      <c r="I32" s="76"/>
      <c r="J32" s="76"/>
      <c r="K32" s="112"/>
    </row>
    <row r="33" spans="3:11"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985</v>
      </c>
      <c r="I36" s="98" t="str">
        <f>VLOOKUP(H36,Presupuesto!$B$11:$C$565,2,0)</f>
        <v>MUEBLES VARIOS DE OFICINA</v>
      </c>
      <c r="J36" s="219" t="s">
        <v>1428</v>
      </c>
      <c r="K36" s="98" t="s">
        <v>404</v>
      </c>
    </row>
    <row r="37" spans="3:11" x14ac:dyDescent="0.25">
      <c r="C37" s="99" t="s">
        <v>64</v>
      </c>
      <c r="D37" s="151"/>
      <c r="E37" s="100">
        <v>2400</v>
      </c>
      <c r="F37" s="97">
        <f>D37*E37</f>
        <v>0</v>
      </c>
      <c r="G37" s="161"/>
      <c r="H37" s="101" t="s">
        <v>985</v>
      </c>
      <c r="I37" s="98" t="str">
        <f>VLOOKUP(H37,Presupuesto!$B$11:$C$565,2,0)</f>
        <v>MUEBLES VARIOS DE OFICINA</v>
      </c>
      <c r="J37" s="98" t="str">
        <f>$J$36</f>
        <v>Posgrado</v>
      </c>
      <c r="K37" s="98" t="s">
        <v>412</v>
      </c>
    </row>
    <row r="38" spans="3:11" x14ac:dyDescent="0.25">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x14ac:dyDescent="0.25">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x14ac:dyDescent="0.25">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x14ac:dyDescent="0.25">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x14ac:dyDescent="0.25">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x14ac:dyDescent="0.25">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x14ac:dyDescent="0.25">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x14ac:dyDescent="0.3">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57"/>
      <c r="E51" s="93"/>
      <c r="F51" s="93"/>
      <c r="G51" s="93"/>
      <c r="H51" s="76"/>
      <c r="I51" s="76"/>
      <c r="J51" s="76"/>
      <c r="K51" s="112"/>
    </row>
    <row r="52" spans="3:11"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985</v>
      </c>
      <c r="I55" s="98" t="str">
        <f>VLOOKUP(H55,Presupuesto!$B$11:$C$565,2,0)</f>
        <v>MUEBLES VARIOS DE OFICINA</v>
      </c>
      <c r="J55" s="219" t="s">
        <v>1428</v>
      </c>
      <c r="K55" s="98" t="s">
        <v>404</v>
      </c>
    </row>
    <row r="56" spans="3:11" x14ac:dyDescent="0.25">
      <c r="C56" s="99" t="s">
        <v>64</v>
      </c>
      <c r="D56" s="151"/>
      <c r="E56" s="100">
        <v>2400</v>
      </c>
      <c r="F56" s="97">
        <f>D56*E56</f>
        <v>0</v>
      </c>
      <c r="G56" s="161"/>
      <c r="H56" s="101" t="s">
        <v>985</v>
      </c>
      <c r="I56" s="98" t="str">
        <f>VLOOKUP(H56,Presupuesto!$B$11:$C$565,2,0)</f>
        <v>MUEBLES VARIOS DE OFICINA</v>
      </c>
      <c r="J56" s="98" t="str">
        <f>$J$55</f>
        <v>Posgrado</v>
      </c>
      <c r="K56" s="98" t="s">
        <v>412</v>
      </c>
    </row>
    <row r="57" spans="3:11" x14ac:dyDescent="0.25">
      <c r="C57" s="99" t="s">
        <v>65</v>
      </c>
      <c r="D57" s="151"/>
      <c r="E57" s="100">
        <v>1000</v>
      </c>
      <c r="F57" s="97">
        <f t="shared" ref="F57:F64" si="4">D57*E57</f>
        <v>0</v>
      </c>
      <c r="G57" s="161"/>
      <c r="H57" s="101" t="s">
        <v>985</v>
      </c>
      <c r="I57" s="98" t="str">
        <f>VLOOKUP(H57,Presupuesto!$B$11:$C$565,2,0)</f>
        <v>MUEBLES VARIOS DE OFICINA</v>
      </c>
      <c r="J57" s="98" t="str">
        <f t="shared" ref="J57:J64" si="5">$J$17</f>
        <v>Posgrado</v>
      </c>
      <c r="K57" s="98" t="s">
        <v>395</v>
      </c>
    </row>
    <row r="58" spans="3:11" x14ac:dyDescent="0.25">
      <c r="C58" s="99" t="s">
        <v>66</v>
      </c>
      <c r="D58" s="151"/>
      <c r="E58" s="100">
        <v>6000</v>
      </c>
      <c r="F58" s="97">
        <f t="shared" si="4"/>
        <v>0</v>
      </c>
      <c r="G58" s="161"/>
      <c r="H58" s="101" t="s">
        <v>985</v>
      </c>
      <c r="I58" s="98" t="str">
        <f>VLOOKUP(H58,Presupuesto!$B$11:$C$565,2,0)</f>
        <v>MUEBLES VARIOS DE OFICINA</v>
      </c>
      <c r="J58" s="98" t="str">
        <f t="shared" si="5"/>
        <v>Posgrado</v>
      </c>
      <c r="K58" s="98" t="s">
        <v>395</v>
      </c>
    </row>
    <row r="59" spans="3:11" x14ac:dyDescent="0.25">
      <c r="C59" s="99" t="s">
        <v>67</v>
      </c>
      <c r="D59" s="151"/>
      <c r="E59" s="100">
        <v>3000</v>
      </c>
      <c r="F59" s="97">
        <f t="shared" si="4"/>
        <v>0</v>
      </c>
      <c r="G59" s="161"/>
      <c r="H59" s="101" t="s">
        <v>985</v>
      </c>
      <c r="I59" s="98" t="str">
        <f>VLOOKUP(H59,Presupuesto!$B$11:$C$565,2,0)</f>
        <v>MUEBLES VARIOS DE OFICINA</v>
      </c>
      <c r="J59" s="98" t="str">
        <f t="shared" si="5"/>
        <v>Posgrado</v>
      </c>
      <c r="K59" s="98" t="s">
        <v>395</v>
      </c>
    </row>
    <row r="60" spans="3:11" x14ac:dyDescent="0.25">
      <c r="C60" s="99" t="s">
        <v>68</v>
      </c>
      <c r="D60" s="151"/>
      <c r="E60" s="100">
        <v>10000</v>
      </c>
      <c r="F60" s="97">
        <f t="shared" si="4"/>
        <v>0</v>
      </c>
      <c r="G60" s="161"/>
      <c r="H60" s="101" t="s">
        <v>985</v>
      </c>
      <c r="I60" s="98" t="str">
        <f>VLOOKUP(H60,Presupuesto!$B$11:$C$565,2,0)</f>
        <v>MUEBLES VARIOS DE OFICINA</v>
      </c>
      <c r="J60" s="98" t="str">
        <f t="shared" si="5"/>
        <v>Posgrado</v>
      </c>
      <c r="K60" s="98" t="s">
        <v>395</v>
      </c>
    </row>
    <row r="61" spans="3:11" x14ac:dyDescent="0.25">
      <c r="C61" s="99" t="s">
        <v>69</v>
      </c>
      <c r="D61" s="151"/>
      <c r="E61" s="100">
        <v>8000</v>
      </c>
      <c r="F61" s="97">
        <f t="shared" si="4"/>
        <v>0</v>
      </c>
      <c r="G61" s="161"/>
      <c r="H61" s="101" t="s">
        <v>988</v>
      </c>
      <c r="I61" s="98" t="str">
        <f>VLOOKUP(H61,Presupuesto!$B$11:$C$565,2,0)</f>
        <v>EQUIPOS VARIOS DE OFICINA</v>
      </c>
      <c r="J61" s="98" t="str">
        <f t="shared" si="5"/>
        <v>Posgrado</v>
      </c>
      <c r="K61" s="98" t="s">
        <v>395</v>
      </c>
    </row>
    <row r="62" spans="3:11" x14ac:dyDescent="0.25">
      <c r="C62" s="99" t="s">
        <v>70</v>
      </c>
      <c r="D62" s="151"/>
      <c r="E62" s="100">
        <v>2000</v>
      </c>
      <c r="F62" s="97">
        <f t="shared" si="4"/>
        <v>0</v>
      </c>
      <c r="G62" s="161"/>
      <c r="H62" s="101" t="s">
        <v>988</v>
      </c>
      <c r="I62" s="98" t="str">
        <f>VLOOKUP(H62,Presupuesto!$B$11:$C$565,2,0)</f>
        <v>EQUIPOS VARIOS DE OFICINA</v>
      </c>
      <c r="J62" s="98" t="str">
        <f t="shared" si="5"/>
        <v>Posgrado</v>
      </c>
      <c r="K62" s="98" t="s">
        <v>403</v>
      </c>
    </row>
    <row r="63" spans="3:11" x14ac:dyDescent="0.25">
      <c r="C63" s="99" t="s">
        <v>71</v>
      </c>
      <c r="D63" s="151"/>
      <c r="E63" s="100">
        <v>5000</v>
      </c>
      <c r="F63" s="97">
        <f t="shared" si="4"/>
        <v>0</v>
      </c>
      <c r="G63" s="161"/>
      <c r="H63" s="101" t="s">
        <v>988</v>
      </c>
      <c r="I63" s="98" t="str">
        <f>VLOOKUP(H63,Presupuesto!$B$11:$C$565,2,0)</f>
        <v>EQUIPOS VARIOS DE OFICINA</v>
      </c>
      <c r="J63" s="98" t="str">
        <f t="shared" si="5"/>
        <v>Posgrado</v>
      </c>
      <c r="K63" s="98" t="s">
        <v>399</v>
      </c>
    </row>
    <row r="64" spans="3:11" ht="15.75" thickBot="1" x14ac:dyDescent="0.3">
      <c r="C64" s="102" t="s">
        <v>72</v>
      </c>
      <c r="D64" s="159"/>
      <c r="E64" s="104">
        <v>100000</v>
      </c>
      <c r="F64" s="105">
        <f t="shared" si="4"/>
        <v>0</v>
      </c>
      <c r="G64" s="162"/>
      <c r="H64" s="106" t="s">
        <v>988</v>
      </c>
      <c r="I64" s="106" t="str">
        <f>VLOOKUP(H64,Presupuesto!$B$11:$C$565,2,0)</f>
        <v>EQUIPOS VARIOS DE OFICINA</v>
      </c>
      <c r="J64" s="106" t="str">
        <f t="shared" si="5"/>
        <v>Posgrado</v>
      </c>
      <c r="K64" s="124" t="s">
        <v>394</v>
      </c>
    </row>
    <row r="66" spans="3:11" ht="15.75" thickBot="1" x14ac:dyDescent="0.3">
      <c r="C66" s="331"/>
      <c r="D66" s="332"/>
      <c r="E66" s="333"/>
      <c r="F66" s="333"/>
      <c r="G66" s="334"/>
      <c r="H66" s="333"/>
      <c r="I66" s="333"/>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57"/>
      <c r="E70" s="93"/>
      <c r="F70" s="93"/>
      <c r="G70" s="93"/>
      <c r="H70" s="76"/>
      <c r="I70" s="76"/>
      <c r="J70" s="76"/>
      <c r="K70" s="112"/>
    </row>
    <row r="71" spans="3:11"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9" t="s">
        <v>1428</v>
      </c>
      <c r="K74" s="98" t="s">
        <v>404</v>
      </c>
    </row>
    <row r="75" spans="3:11" x14ac:dyDescent="0.25">
      <c r="C75" s="99" t="s">
        <v>64</v>
      </c>
      <c r="D75" s="151"/>
      <c r="E75" s="100">
        <v>2400</v>
      </c>
      <c r="F75" s="97">
        <f>D75*E75</f>
        <v>0</v>
      </c>
      <c r="G75" s="161"/>
      <c r="H75" s="101" t="s">
        <v>985</v>
      </c>
      <c r="I75" s="98" t="str">
        <f>VLOOKUP(H75,Presupuesto!$B$11:$C$565,2,0)</f>
        <v>MUEBLES VARIOS DE OFICINA</v>
      </c>
      <c r="J75" s="98" t="str">
        <f>$J$74</f>
        <v>Posgrado</v>
      </c>
      <c r="K75" s="98" t="s">
        <v>412</v>
      </c>
    </row>
    <row r="76" spans="3:11" x14ac:dyDescent="0.25">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x14ac:dyDescent="0.25">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x14ac:dyDescent="0.25">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x14ac:dyDescent="0.25">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x14ac:dyDescent="0.25">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x14ac:dyDescent="0.25">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x14ac:dyDescent="0.25">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x14ac:dyDescent="0.3">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57"/>
      <c r="E89" s="93"/>
      <c r="F89" s="93"/>
      <c r="G89" s="93"/>
      <c r="H89" s="76"/>
      <c r="I89" s="76"/>
      <c r="J89" s="76"/>
      <c r="K89" s="112"/>
    </row>
    <row r="90" spans="3:11"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985</v>
      </c>
      <c r="I93" s="98" t="str">
        <f>VLOOKUP(H93,Presupuesto!$B$11:$C$565,2,0)</f>
        <v>MUEBLES VARIOS DE OFICINA</v>
      </c>
      <c r="J93" s="219" t="s">
        <v>1428</v>
      </c>
      <c r="K93" s="98" t="s">
        <v>404</v>
      </c>
    </row>
    <row r="94" spans="3:11" x14ac:dyDescent="0.25">
      <c r="C94" s="99" t="s">
        <v>64</v>
      </c>
      <c r="D94" s="151"/>
      <c r="E94" s="100">
        <v>2400</v>
      </c>
      <c r="F94" s="97">
        <f>D94*E94</f>
        <v>0</v>
      </c>
      <c r="G94" s="161"/>
      <c r="H94" s="101" t="s">
        <v>985</v>
      </c>
      <c r="I94" s="98" t="str">
        <f>VLOOKUP(H94,Presupuesto!$B$11:$C$565,2,0)</f>
        <v>MUEBLES VARIOS DE OFICINA</v>
      </c>
      <c r="J94" s="98" t="str">
        <f>$J$93</f>
        <v>Posgrado</v>
      </c>
      <c r="K94" s="98" t="s">
        <v>412</v>
      </c>
    </row>
    <row r="95" spans="3:11" x14ac:dyDescent="0.25">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x14ac:dyDescent="0.25">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x14ac:dyDescent="0.25">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x14ac:dyDescent="0.25">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x14ac:dyDescent="0.3">
      <c r="C104" s="331"/>
      <c r="D104" s="332"/>
      <c r="E104" s="333"/>
      <c r="F104" s="333"/>
      <c r="G104" s="334"/>
      <c r="H104" s="333"/>
      <c r="I104" s="333"/>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57"/>
      <c r="E108" s="93"/>
      <c r="F108" s="93"/>
      <c r="G108" s="93"/>
      <c r="H108" s="76"/>
      <c r="I108" s="76"/>
      <c r="J108" s="76"/>
      <c r="K108" s="112"/>
    </row>
    <row r="109" spans="3:11"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985</v>
      </c>
      <c r="I112" s="98" t="str">
        <f>VLOOKUP(H112,Presupuesto!$B$11:$C$565,2,0)</f>
        <v>MUEBLES VARIOS DE OFICINA</v>
      </c>
      <c r="J112" s="219" t="s">
        <v>1428</v>
      </c>
      <c r="K112" s="98" t="s">
        <v>404</v>
      </c>
    </row>
    <row r="113" spans="3:11" x14ac:dyDescent="0.25">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x14ac:dyDescent="0.25">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x14ac:dyDescent="0.25">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x14ac:dyDescent="0.25">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x14ac:dyDescent="0.25">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x14ac:dyDescent="0.25">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x14ac:dyDescent="0.25">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x14ac:dyDescent="0.25">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x14ac:dyDescent="0.3">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57"/>
      <c r="E127" s="93"/>
      <c r="F127" s="93"/>
      <c r="G127" s="93"/>
      <c r="H127" s="76"/>
      <c r="I127" s="76"/>
      <c r="J127" s="76"/>
      <c r="K127" s="112"/>
    </row>
    <row r="128" spans="3:11"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985</v>
      </c>
      <c r="I131" s="98" t="str">
        <f>VLOOKUP(H131,Presupuesto!$B$11:$C$565,2,0)</f>
        <v>MUEBLES VARIOS DE OFICINA</v>
      </c>
      <c r="J131" s="219" t="s">
        <v>1428</v>
      </c>
      <c r="K131" s="98" t="s">
        <v>404</v>
      </c>
    </row>
    <row r="132" spans="3:11" x14ac:dyDescent="0.25">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x14ac:dyDescent="0.25">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x14ac:dyDescent="0.25">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x14ac:dyDescent="0.25">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x14ac:dyDescent="0.25">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x14ac:dyDescent="0.25">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x14ac:dyDescent="0.25">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x14ac:dyDescent="0.25">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x14ac:dyDescent="0.3">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x14ac:dyDescent="0.3">
      <c r="C142" s="331"/>
      <c r="D142" s="332"/>
      <c r="E142" s="333"/>
      <c r="F142" s="333"/>
      <c r="G142" s="334"/>
      <c r="H142" s="333"/>
      <c r="I142" s="333"/>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57"/>
      <c r="E146" s="93"/>
      <c r="F146" s="93"/>
      <c r="G146" s="93"/>
      <c r="H146" s="76"/>
      <c r="I146" s="76"/>
      <c r="J146" s="76"/>
      <c r="K146" s="112"/>
    </row>
    <row r="147" spans="3:11"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985</v>
      </c>
      <c r="I150" s="98" t="str">
        <f>VLOOKUP(H150,Presupuesto!$B$11:$C$565,2,0)</f>
        <v>MUEBLES VARIOS DE OFICINA</v>
      </c>
      <c r="J150" s="219" t="s">
        <v>1428</v>
      </c>
      <c r="K150" s="98" t="s">
        <v>404</v>
      </c>
    </row>
    <row r="151" spans="3:11" x14ac:dyDescent="0.25">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x14ac:dyDescent="0.25">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x14ac:dyDescent="0.25">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x14ac:dyDescent="0.25">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x14ac:dyDescent="0.25">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x14ac:dyDescent="0.25">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x14ac:dyDescent="0.25">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x14ac:dyDescent="0.25">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x14ac:dyDescent="0.3">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57"/>
      <c r="E165" s="93"/>
      <c r="F165" s="93"/>
      <c r="G165" s="93"/>
      <c r="H165" s="76"/>
      <c r="I165" s="76"/>
      <c r="J165" s="76"/>
      <c r="K165" s="112"/>
    </row>
    <row r="166" spans="3:11"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985</v>
      </c>
      <c r="I169" s="98" t="str">
        <f>VLOOKUP(H169,Presupuesto!$B$11:$C$565,2,0)</f>
        <v>MUEBLES VARIOS DE OFICINA</v>
      </c>
      <c r="J169" s="219" t="s">
        <v>1428</v>
      </c>
      <c r="K169" s="98" t="s">
        <v>404</v>
      </c>
    </row>
    <row r="170" spans="3:11" x14ac:dyDescent="0.25">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x14ac:dyDescent="0.25">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x14ac:dyDescent="0.25">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x14ac:dyDescent="0.25">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x14ac:dyDescent="0.25">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x14ac:dyDescent="0.25">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x14ac:dyDescent="0.25">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x14ac:dyDescent="0.25">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x14ac:dyDescent="0.3">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x14ac:dyDescent="0.3">
      <c r="C180" s="331"/>
      <c r="D180" s="332"/>
      <c r="E180" s="333"/>
      <c r="F180" s="333"/>
      <c r="G180" s="334"/>
      <c r="H180" s="333"/>
      <c r="I180" s="333"/>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57"/>
      <c r="E184" s="93"/>
      <c r="F184" s="93"/>
      <c r="G184" s="93"/>
      <c r="H184" s="76"/>
      <c r="I184" s="76"/>
      <c r="J184" s="76"/>
      <c r="K184" s="112"/>
    </row>
    <row r="185" spans="3:11"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985</v>
      </c>
      <c r="I188" s="98" t="str">
        <f>VLOOKUP(H188,Presupuesto!$B$11:$C$565,2,0)</f>
        <v>MUEBLES VARIOS DE OFICINA</v>
      </c>
      <c r="J188" s="219" t="s">
        <v>1428</v>
      </c>
      <c r="K188" s="98" t="s">
        <v>404</v>
      </c>
    </row>
    <row r="189" spans="3:11" x14ac:dyDescent="0.25">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57"/>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985</v>
      </c>
      <c r="I207" s="98" t="str">
        <f>VLOOKUP(H207,Presupuesto!$B$11:$C$565,2,0)</f>
        <v>MUEBLES VARIOS DE OFICINA</v>
      </c>
      <c r="J207" s="219" t="s">
        <v>1428</v>
      </c>
      <c r="K207" s="98" t="s">
        <v>404</v>
      </c>
    </row>
    <row r="208" spans="3:11" x14ac:dyDescent="0.25">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x14ac:dyDescent="0.3">
      <c r="C218" s="331"/>
      <c r="D218" s="332"/>
      <c r="E218" s="333"/>
      <c r="F218" s="333"/>
      <c r="G218" s="334"/>
      <c r="H218" s="333"/>
      <c r="I218" s="333"/>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57"/>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985</v>
      </c>
      <c r="I226" s="98" t="str">
        <f>VLOOKUP(H226,Presupuesto!$B$11:$C$565,2,0)</f>
        <v>MUEBLES VARIOS DE OFICINA</v>
      </c>
      <c r="J226" s="219" t="s">
        <v>1447</v>
      </c>
      <c r="K226" s="98" t="s">
        <v>404</v>
      </c>
    </row>
    <row r="227" spans="3:11" x14ac:dyDescent="0.25">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70" workbookViewId="0">
      <selection activeCell="G17" sqref="G17"/>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1428</v>
      </c>
      <c r="K2" s="122" t="s">
        <v>1364</v>
      </c>
      <c r="L2" s="122" t="s">
        <v>1365</v>
      </c>
      <c r="M2" s="122" t="s">
        <v>1366</v>
      </c>
      <c r="N2" s="122" t="s">
        <v>1367</v>
      </c>
      <c r="O2" s="122" t="s">
        <v>1368</v>
      </c>
      <c r="P2" s="122" t="s">
        <v>1447</v>
      </c>
      <c r="Q2" s="122" t="s">
        <v>1484</v>
      </c>
      <c r="R2" s="429" t="str">
        <f>+Presupuesto!D11</f>
        <v>Recurrente</v>
      </c>
      <c r="S2" s="429"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24" t="s">
        <v>420</v>
      </c>
      <c r="AI2" s="424" t="s">
        <v>421</v>
      </c>
      <c r="AJ2" s="424" t="s">
        <v>422</v>
      </c>
      <c r="AK2" s="424" t="s">
        <v>423</v>
      </c>
      <c r="AL2" s="424" t="s">
        <v>424</v>
      </c>
      <c r="AM2" s="424" t="s">
        <v>427</v>
      </c>
      <c r="AN2" s="424" t="s">
        <v>425</v>
      </c>
      <c r="AO2" s="424" t="s">
        <v>426</v>
      </c>
      <c r="AP2" s="424" t="s">
        <v>428</v>
      </c>
      <c r="AQ2" s="424" t="s">
        <v>429</v>
      </c>
      <c r="AR2" s="424" t="s">
        <v>430</v>
      </c>
      <c r="AS2" s="424" t="s">
        <v>431</v>
      </c>
      <c r="AT2" s="424" t="s">
        <v>432</v>
      </c>
      <c r="AU2" s="424" t="s">
        <v>433</v>
      </c>
      <c r="AV2" s="424" t="s">
        <v>434</v>
      </c>
      <c r="AW2" s="424" t="s">
        <v>435</v>
      </c>
      <c r="AX2" s="424" t="s">
        <v>436</v>
      </c>
      <c r="AY2" s="424" t="s">
        <v>437</v>
      </c>
      <c r="AZ2" s="424" t="s">
        <v>438</v>
      </c>
      <c r="BA2" s="424" t="s">
        <v>439</v>
      </c>
      <c r="BB2" s="424" t="s">
        <v>440</v>
      </c>
      <c r="BC2" s="424" t="s">
        <v>441</v>
      </c>
      <c r="BD2" s="424" t="s">
        <v>442</v>
      </c>
      <c r="BE2" s="424" t="s">
        <v>443</v>
      </c>
      <c r="BF2" s="424" t="s">
        <v>444</v>
      </c>
      <c r="BG2" s="424" t="s">
        <v>445</v>
      </c>
      <c r="BH2" s="424" t="s">
        <v>446</v>
      </c>
      <c r="BI2" s="424" t="s">
        <v>447</v>
      </c>
      <c r="BJ2" s="424" t="s">
        <v>448</v>
      </c>
      <c r="BK2" s="424" t="s">
        <v>449</v>
      </c>
      <c r="BL2" s="424" t="s">
        <v>450</v>
      </c>
      <c r="BM2" s="424" t="s">
        <v>451</v>
      </c>
      <c r="BN2" s="424" t="s">
        <v>452</v>
      </c>
      <c r="BO2" s="424" t="s">
        <v>453</v>
      </c>
      <c r="BP2" s="424" t="s">
        <v>454</v>
      </c>
      <c r="BQ2" s="424" t="s">
        <v>455</v>
      </c>
      <c r="BR2" s="424" t="s">
        <v>456</v>
      </c>
      <c r="BS2" s="424" t="s">
        <v>457</v>
      </c>
      <c r="BT2" s="424" t="s">
        <v>458</v>
      </c>
      <c r="BU2" s="424" t="s">
        <v>459</v>
      </c>
      <c r="CB2" s="122" t="s">
        <v>1337</v>
      </c>
      <c r="CC2" s="122" t="s">
        <v>1338</v>
      </c>
      <c r="CD2" s="122" t="s">
        <v>1336</v>
      </c>
      <c r="CE2" s="122" t="s">
        <v>1339</v>
      </c>
    </row>
    <row r="3" spans="1:555" hidden="1" x14ac:dyDescent="0.25">
      <c r="AH3" s="425">
        <v>2500</v>
      </c>
      <c r="AI3" s="425">
        <v>1900</v>
      </c>
      <c r="AJ3" s="425">
        <v>1650</v>
      </c>
      <c r="AK3" s="425">
        <v>1580</v>
      </c>
      <c r="AL3" s="425">
        <v>2250</v>
      </c>
      <c r="AM3" s="425">
        <v>1650</v>
      </c>
      <c r="AN3" s="425">
        <v>1400</v>
      </c>
      <c r="AO3" s="426">
        <v>1340</v>
      </c>
      <c r="AP3" s="426">
        <v>2000</v>
      </c>
      <c r="AQ3" s="426">
        <v>1400</v>
      </c>
      <c r="AR3" s="426">
        <v>1150</v>
      </c>
      <c r="AS3" s="426">
        <v>1100</v>
      </c>
      <c r="AT3" s="426">
        <v>1750</v>
      </c>
      <c r="AU3" s="426">
        <v>1150</v>
      </c>
      <c r="AV3" s="426">
        <v>900</v>
      </c>
      <c r="AW3" s="426">
        <v>860</v>
      </c>
      <c r="AX3" s="426">
        <v>1200</v>
      </c>
      <c r="AY3" s="427">
        <v>900</v>
      </c>
      <c r="AZ3" s="427">
        <v>650</v>
      </c>
      <c r="BA3" s="427">
        <v>620</v>
      </c>
      <c r="BB3" s="425">
        <f>+'Cuadro Resumen'!C213</f>
        <v>5605.2314999999999</v>
      </c>
      <c r="BC3" s="425">
        <f>+'Cuadro Resumen'!D213</f>
        <v>5165.6055000000006</v>
      </c>
      <c r="BD3" s="425">
        <f>+'Cuadro Resumen'!E213</f>
        <v>6594.39</v>
      </c>
      <c r="BE3" s="425">
        <f>+'Cuadro Resumen'!F213</f>
        <v>6154.7640000000001</v>
      </c>
      <c r="BF3" s="425">
        <f>+'Cuadro Resumen'!C214</f>
        <v>4945.7925000000005</v>
      </c>
      <c r="BG3" s="425">
        <f>+'Cuadro Resumen'!D214</f>
        <v>4506.1665000000003</v>
      </c>
      <c r="BH3" s="425">
        <f>+'Cuadro Resumen'!E214</f>
        <v>5934.951</v>
      </c>
      <c r="BI3" s="425">
        <f>+'Cuadro Resumen'!F214</f>
        <v>5495.3249999999998</v>
      </c>
      <c r="BJ3" s="426">
        <f>+'Cuadro Resumen'!C215</f>
        <v>4286.3535000000002</v>
      </c>
      <c r="BK3" s="426">
        <f>+'Cuadro Resumen'!D215</f>
        <v>3956.634</v>
      </c>
      <c r="BL3" s="426">
        <f>+'Cuadro Resumen'!E215</f>
        <v>5275.5120000000006</v>
      </c>
      <c r="BM3" s="426">
        <f>+'Cuadro Resumen'!F215</f>
        <v>4835.8860000000004</v>
      </c>
      <c r="BN3" s="426">
        <f>+'Cuadro Resumen'!C216</f>
        <v>3626.9145000000003</v>
      </c>
      <c r="BO3" s="426">
        <f>+'Cuadro Resumen'!D216</f>
        <v>3297.1950000000002</v>
      </c>
      <c r="BP3" s="426">
        <f>+'Cuadro Resumen'!E216</f>
        <v>4616.0730000000003</v>
      </c>
      <c r="BQ3" s="426">
        <f>+'Cuadro Resumen'!F216</f>
        <v>4286.3535000000002</v>
      </c>
      <c r="BR3" s="426">
        <f>+'Cuadro Resumen'!C217</f>
        <v>3187.2885000000001</v>
      </c>
      <c r="BS3" s="426">
        <f>+'Cuadro Resumen'!D217</f>
        <v>2967.4755</v>
      </c>
      <c r="BT3" s="426">
        <f>+'Cuadro Resumen'!E217</f>
        <v>4066.5405000000001</v>
      </c>
      <c r="BU3" s="426">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7170250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2100000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57" t="s">
        <v>2644</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2.A través de la gestión administrativa, gestionar la adquisición del equipo y el espacio necesarios para el funcionamiento de los 7 Laboratorios de educación virtual de la Facultad.</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1" t="s">
        <v>1339</v>
      </c>
      <c r="D17" s="158">
        <v>140</v>
      </c>
      <c r="E17" s="96">
        <f>HLOOKUP($C17,$CB$2:$CE$3,2,0)</f>
        <v>15000</v>
      </c>
      <c r="F17" s="97">
        <f>D17*E17</f>
        <v>2100000</v>
      </c>
      <c r="G17" s="165" t="s">
        <v>1476</v>
      </c>
      <c r="H17" s="98" t="s">
        <v>1014</v>
      </c>
      <c r="I17" s="98" t="str">
        <f>VLOOKUP(H17,Presupuesto!$B$11:$C$565,2,0)</f>
        <v>EQUIPO DE COMPUTACION</v>
      </c>
      <c r="J17" s="219" t="s">
        <v>1364</v>
      </c>
      <c r="K17" s="98" t="s">
        <v>398</v>
      </c>
      <c r="L17" s="98"/>
    </row>
    <row r="18" spans="2:12" x14ac:dyDescent="0.25">
      <c r="B18" s="93"/>
      <c r="C18" s="301" t="s">
        <v>1337</v>
      </c>
      <c r="D18" s="151"/>
      <c r="E18" s="96">
        <f>HLOOKUP($C18,$CB$2:$CE$3,2,0)</f>
        <v>35000</v>
      </c>
      <c r="F18" s="97">
        <f>D18*E18</f>
        <v>0</v>
      </c>
      <c r="G18" s="165"/>
      <c r="H18" s="101" t="s">
        <v>1014</v>
      </c>
      <c r="I18" s="101" t="str">
        <f>VLOOKUP(H18,Presupuesto!$B$11:$C$565,2,0)</f>
        <v>EQUIPO DE COMPUTACION</v>
      </c>
      <c r="J18" s="98" t="str">
        <f t="shared" ref="J18:J29" si="0">$J$17</f>
        <v>Gestión Administrativa y  financiera en apoyo al Desarrollo Académico</v>
      </c>
      <c r="K18" s="98" t="s">
        <v>412</v>
      </c>
      <c r="L18" s="98"/>
    </row>
    <row r="19" spans="2:12" x14ac:dyDescent="0.25">
      <c r="B19" s="93"/>
      <c r="C19" s="99" t="s">
        <v>73</v>
      </c>
      <c r="D19" s="151"/>
      <c r="E19" s="100">
        <v>4000</v>
      </c>
      <c r="F19" s="97">
        <f t="shared" ref="F19:F30" si="1">D19*E19</f>
        <v>0</v>
      </c>
      <c r="G19" s="165"/>
      <c r="H19" s="101" t="s">
        <v>986</v>
      </c>
      <c r="I19" s="101" t="str">
        <f>VLOOKUP(H19,Presupuesto!$B$11:$C$565,2,0)</f>
        <v>EQUIPOS VARIOS DE OFICINA</v>
      </c>
      <c r="J19" s="98" t="str">
        <f t="shared" si="0"/>
        <v>Gestión Administrativa y  financiera en apoyo al Desarrollo Académico</v>
      </c>
      <c r="K19" s="98" t="s">
        <v>395</v>
      </c>
      <c r="L19" s="98"/>
    </row>
    <row r="20" spans="2:12" x14ac:dyDescent="0.25">
      <c r="B20" s="93"/>
      <c r="C20" s="99" t="s">
        <v>74</v>
      </c>
      <c r="D20" s="151"/>
      <c r="E20" s="100">
        <v>8000</v>
      </c>
      <c r="F20" s="97">
        <f t="shared" si="1"/>
        <v>0</v>
      </c>
      <c r="G20" s="165"/>
      <c r="H20" s="101" t="s">
        <v>1014</v>
      </c>
      <c r="I20" s="101" t="str">
        <f>VLOOKUP(H20,Presupuesto!$B$11:$C$565,2,0)</f>
        <v>EQUIPO DE COMPUTACION</v>
      </c>
      <c r="J20" s="98" t="str">
        <f t="shared" si="0"/>
        <v>Gestión Administrativa y  financiera en apoyo al Desarrollo Académico</v>
      </c>
      <c r="K20" s="98" t="s">
        <v>395</v>
      </c>
      <c r="L20" s="98"/>
    </row>
    <row r="21" spans="2:12" x14ac:dyDescent="0.25">
      <c r="B21" s="93"/>
      <c r="C21" s="99" t="s">
        <v>75</v>
      </c>
      <c r="D21" s="151"/>
      <c r="E21" s="100">
        <v>5000</v>
      </c>
      <c r="F21" s="97">
        <f t="shared" si="1"/>
        <v>0</v>
      </c>
      <c r="G21" s="165"/>
      <c r="H21" s="101" t="s">
        <v>1014</v>
      </c>
      <c r="I21" s="101" t="str">
        <f>VLOOKUP(H21,Presupuesto!$B$11:$C$565,2,0)</f>
        <v>EQUIPO DE COMPUTACION</v>
      </c>
      <c r="J21" s="98" t="str">
        <f t="shared" si="0"/>
        <v>Gestión Administrativa y  financiera en apoyo al Desarrollo Académico</v>
      </c>
      <c r="K21" s="98" t="s">
        <v>395</v>
      </c>
      <c r="L21" s="98"/>
    </row>
    <row r="22" spans="2:12" x14ac:dyDescent="0.25">
      <c r="B22" s="93"/>
      <c r="C22" s="99" t="s">
        <v>35</v>
      </c>
      <c r="D22" s="151"/>
      <c r="E22" s="100">
        <v>13000</v>
      </c>
      <c r="F22" s="97">
        <f t="shared" si="1"/>
        <v>0</v>
      </c>
      <c r="G22" s="165"/>
      <c r="H22" s="101" t="s">
        <v>1000</v>
      </c>
      <c r="I22" s="101" t="str">
        <f>VLOOKUP(H22,Presupuesto!$B$11:$C$565,2,0)</f>
        <v>EQUIPO DE TRANSPORTE TRACCION Y ELEVACION</v>
      </c>
      <c r="J22" s="98" t="str">
        <f t="shared" si="0"/>
        <v>Gestión Administrativa y  financiera en apoyo al Desarrollo Académico</v>
      </c>
      <c r="K22" s="98" t="s">
        <v>395</v>
      </c>
      <c r="L22" s="98"/>
    </row>
    <row r="23" spans="2:12" x14ac:dyDescent="0.25">
      <c r="B23" s="93"/>
      <c r="C23" s="99" t="s">
        <v>76</v>
      </c>
      <c r="D23" s="151"/>
      <c r="E23" s="100">
        <v>15000</v>
      </c>
      <c r="F23" s="97">
        <f t="shared" si="1"/>
        <v>0</v>
      </c>
      <c r="G23" s="165"/>
      <c r="H23" s="101" t="s">
        <v>1000</v>
      </c>
      <c r="I23" s="101" t="str">
        <f>VLOOKUP(H23,Presupuesto!$B$11:$C$565,2,0)</f>
        <v>EQUIPO DE TRANSPORTE TRACCION Y ELEVACION</v>
      </c>
      <c r="J23" s="98" t="str">
        <f t="shared" si="0"/>
        <v>Gestión Administrativa y  financiera en apoyo al Desarrollo Académico</v>
      </c>
      <c r="K23" s="98" t="s">
        <v>395</v>
      </c>
      <c r="L23" s="98"/>
    </row>
    <row r="24" spans="2:12" x14ac:dyDescent="0.25">
      <c r="B24" s="93"/>
      <c r="C24" s="99" t="s">
        <v>77</v>
      </c>
      <c r="D24" s="151"/>
      <c r="E24" s="100">
        <v>10000</v>
      </c>
      <c r="F24" s="97">
        <f t="shared" si="1"/>
        <v>0</v>
      </c>
      <c r="G24" s="165"/>
      <c r="H24" s="101" t="s">
        <v>1000</v>
      </c>
      <c r="I24" s="101" t="str">
        <f>VLOOKUP(H24,Presupuesto!$B$11:$C$565,2,0)</f>
        <v>EQUIPO DE TRANSPORTE TRACCION Y ELEVACION</v>
      </c>
      <c r="J24" s="98" t="str">
        <f t="shared" si="0"/>
        <v>Gestión Administrativa y  financiera en apoyo al Desarrollo Académico</v>
      </c>
      <c r="K24" s="98" t="s">
        <v>403</v>
      </c>
      <c r="L24" s="98"/>
    </row>
    <row r="25" spans="2:12" x14ac:dyDescent="0.25">
      <c r="C25" s="99" t="s">
        <v>78</v>
      </c>
      <c r="D25" s="151"/>
      <c r="E25" s="100">
        <v>10000</v>
      </c>
      <c r="F25" s="97">
        <f t="shared" si="1"/>
        <v>0</v>
      </c>
      <c r="G25" s="165"/>
      <c r="H25" s="101" t="s">
        <v>1046</v>
      </c>
      <c r="I25" s="101" t="str">
        <f>VLOOKUP(H25,Presupuesto!$B$11:$C$565,2,0)</f>
        <v>APLICACIONES INFORMATICAS</v>
      </c>
      <c r="J25" s="98" t="str">
        <f t="shared" si="0"/>
        <v>Gestión Administrativa y  financiera en apoyo al Desarrollo Académico</v>
      </c>
      <c r="K25" s="98" t="s">
        <v>399</v>
      </c>
      <c r="L25" s="98"/>
    </row>
    <row r="26" spans="2:12" x14ac:dyDescent="0.25">
      <c r="C26" s="109" t="s">
        <v>79</v>
      </c>
      <c r="D26" s="151"/>
      <c r="E26" s="100">
        <v>2000</v>
      </c>
      <c r="F26" s="97">
        <f t="shared" si="1"/>
        <v>0</v>
      </c>
      <c r="G26" s="165"/>
      <c r="H26" s="110" t="s">
        <v>1014</v>
      </c>
      <c r="I26" s="110" t="str">
        <f>VLOOKUP(H26,Presupuesto!$B$11:$C$565,2,0)</f>
        <v>EQUIPO DE COMPUTACION</v>
      </c>
      <c r="J26" s="98" t="str">
        <f t="shared" si="0"/>
        <v>Gestión Administrativa y  financiera en apoyo al Desarrollo Académico</v>
      </c>
      <c r="K26" s="98" t="s">
        <v>395</v>
      </c>
      <c r="L26" s="98"/>
    </row>
    <row r="27" spans="2:12" x14ac:dyDescent="0.25">
      <c r="C27" s="109" t="s">
        <v>1450</v>
      </c>
      <c r="D27" s="151"/>
      <c r="E27" s="100">
        <v>1500</v>
      </c>
      <c r="F27" s="97">
        <f t="shared" si="1"/>
        <v>0</v>
      </c>
      <c r="G27" s="165"/>
      <c r="H27" s="110" t="s">
        <v>946</v>
      </c>
      <c r="I27" s="110" t="str">
        <f>VLOOKUP(H27,Presupuesto!$B$11:$C$565,2,0)</f>
        <v>UTILES Y MATERIALES ELECTRICOS</v>
      </c>
      <c r="J27" s="98" t="str">
        <f t="shared" si="0"/>
        <v>Gestión Administrativa y  financiera en apoyo al Desarrollo Académico</v>
      </c>
      <c r="K27" s="98" t="s">
        <v>395</v>
      </c>
      <c r="L27" s="98"/>
    </row>
    <row r="28" spans="2:12" x14ac:dyDescent="0.25">
      <c r="C28" s="109" t="s">
        <v>80</v>
      </c>
      <c r="D28" s="151"/>
      <c r="E28" s="100">
        <v>1500</v>
      </c>
      <c r="F28" s="97">
        <f t="shared" si="1"/>
        <v>0</v>
      </c>
      <c r="G28" s="165"/>
      <c r="H28" s="110" t="s">
        <v>1014</v>
      </c>
      <c r="I28" s="110" t="str">
        <f>VLOOKUP(H28,Presupuesto!$B$11:$C$565,2,0)</f>
        <v>EQUIPO DE COMPUTACION</v>
      </c>
      <c r="J28" s="98" t="str">
        <f t="shared" si="0"/>
        <v>Gestión Administrativa y  financiera en apoyo al Desarrollo Académico</v>
      </c>
      <c r="K28" s="98" t="s">
        <v>395</v>
      </c>
      <c r="L28" s="98"/>
    </row>
    <row r="29" spans="2:12" x14ac:dyDescent="0.25">
      <c r="C29" s="109" t="s">
        <v>81</v>
      </c>
      <c r="D29" s="151"/>
      <c r="E29" s="100">
        <v>500</v>
      </c>
      <c r="F29" s="97">
        <f t="shared" si="1"/>
        <v>0</v>
      </c>
      <c r="G29" s="165"/>
      <c r="H29" s="110" t="s">
        <v>955</v>
      </c>
      <c r="I29" s="110" t="str">
        <f>VLOOKUP(H29,Presupuesto!$B$11:$C$565,2,0)</f>
        <v>OTROS RESPUESTOS Y ACCESORIOS MENORES</v>
      </c>
      <c r="J29" s="98" t="str">
        <f t="shared" si="0"/>
        <v>Gestión Administrativa y  financiera en apoyo al Desarrollo Académico</v>
      </c>
      <c r="K29" s="98" t="s">
        <v>395</v>
      </c>
      <c r="L29" s="98"/>
    </row>
    <row r="30" spans="2:12" ht="15.75" thickBot="1" x14ac:dyDescent="0.3">
      <c r="B30" s="93"/>
      <c r="C30" s="102" t="s">
        <v>82</v>
      </c>
      <c r="D30" s="159"/>
      <c r="E30" s="104">
        <v>20</v>
      </c>
      <c r="F30" s="105">
        <f t="shared" si="1"/>
        <v>0</v>
      </c>
      <c r="G30" s="162"/>
      <c r="H30" s="106" t="s">
        <v>955</v>
      </c>
      <c r="I30" s="106" t="str">
        <f>VLOOKUP(H30,Presupuesto!$B$11:$C$565,2,0)</f>
        <v>OTROS RESPUESTOS Y ACCESORIOS MENORES</v>
      </c>
      <c r="J30" s="106" t="str">
        <f t="shared" ref="J30" si="2">$J$17</f>
        <v>Gestión Administrativa y  financiera en apoyo al Desarrollo Académico</v>
      </c>
      <c r="K30" s="124" t="s">
        <v>394</v>
      </c>
      <c r="L30" s="124"/>
    </row>
    <row r="31" spans="2:12" x14ac:dyDescent="0.25">
      <c r="B31" s="93"/>
      <c r="F31" s="93"/>
      <c r="G31" s="76"/>
      <c r="H31" s="76"/>
      <c r="I31" s="76"/>
    </row>
    <row r="32" spans="2:12" ht="15.75" thickBot="1" x14ac:dyDescent="0.3"/>
    <row r="33" spans="3:12" ht="15.75" thickBot="1" x14ac:dyDescent="0.3">
      <c r="C33" s="29" t="s">
        <v>43</v>
      </c>
      <c r="D33" s="108">
        <f>SUM(F40:F53)</f>
        <v>2063000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392</v>
      </c>
      <c r="D36" s="357" t="s">
        <v>2646</v>
      </c>
      <c r="E36" s="93"/>
      <c r="F36" s="93"/>
      <c r="G36" s="93"/>
      <c r="H36" s="76"/>
      <c r="I36" s="76"/>
      <c r="J36" s="76"/>
      <c r="K36" s="112"/>
    </row>
    <row r="37" spans="3:12" ht="18.75" x14ac:dyDescent="0.25">
      <c r="C37" s="211"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 xml:space="preserve">2. Presentar los siguientes proyectos de arquitectura ante la FUNDA UNAH:
• Laboratorios de Computación 
• Laboratorio de Materiales de Construcción
• Laboratorio de Instalaciones
• Taller de maquetas
. Instalación de un WI-Fi
•Seguridad en las aulas, protección de equipo didáctico.
</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131</v>
      </c>
      <c r="H39" s="149" t="s">
        <v>46</v>
      </c>
      <c r="I39" s="149" t="s">
        <v>132</v>
      </c>
      <c r="J39" s="149" t="s">
        <v>410</v>
      </c>
      <c r="K39" s="149" t="s">
        <v>411</v>
      </c>
      <c r="L39" s="149" t="s">
        <v>464</v>
      </c>
    </row>
    <row r="40" spans="3:12" ht="15.75" thickBot="1" x14ac:dyDescent="0.3">
      <c r="C40" s="301" t="s">
        <v>1336</v>
      </c>
      <c r="D40" s="158">
        <v>49</v>
      </c>
      <c r="E40" s="96">
        <f>HLOOKUP($C40,$CB$2:$CE$3,2,0)</f>
        <v>35000</v>
      </c>
      <c r="F40" s="97">
        <f>D40*E40</f>
        <v>1715000</v>
      </c>
      <c r="G40" s="165" t="s">
        <v>1476</v>
      </c>
      <c r="H40" s="98" t="s">
        <v>1014</v>
      </c>
      <c r="I40" s="98" t="str">
        <f>VLOOKUP(H40,Presupuesto!$B$11:$C$565,2,0)</f>
        <v>EQUIPO DE COMPUTACION</v>
      </c>
      <c r="J40" s="219" t="s">
        <v>1364</v>
      </c>
      <c r="K40" s="98" t="s">
        <v>398</v>
      </c>
      <c r="L40" s="98"/>
    </row>
    <row r="41" spans="3:12" x14ac:dyDescent="0.25">
      <c r="C41" s="301" t="s">
        <v>1337</v>
      </c>
      <c r="D41" s="151"/>
      <c r="E41" s="96">
        <f>HLOOKUP($C41,$CB$2:$CE$3,2,0)</f>
        <v>35000</v>
      </c>
      <c r="F41" s="97">
        <f>D41*E41</f>
        <v>0</v>
      </c>
      <c r="G41" s="165"/>
      <c r="H41" s="101" t="s">
        <v>1014</v>
      </c>
      <c r="I41" s="101" t="str">
        <f>VLOOKUP(H41,Presupuesto!$B$11:$C$565,2,0)</f>
        <v>EQUIPO DE COMPUTACION</v>
      </c>
      <c r="J41" s="98" t="str">
        <f>$J$40</f>
        <v>Gestión Administrativa y  financiera en apoyo al Desarrollo Académico</v>
      </c>
      <c r="K41" s="98" t="s">
        <v>412</v>
      </c>
      <c r="L41" s="98"/>
    </row>
    <row r="42" spans="3:12" x14ac:dyDescent="0.25">
      <c r="C42" s="99" t="s">
        <v>73</v>
      </c>
      <c r="D42" s="151"/>
      <c r="E42" s="100">
        <v>4000</v>
      </c>
      <c r="F42" s="97">
        <f t="shared" ref="F42:F53" si="3">D42*E42</f>
        <v>0</v>
      </c>
      <c r="G42" s="165"/>
      <c r="H42" s="101" t="s">
        <v>986</v>
      </c>
      <c r="I42" s="101" t="str">
        <f>VLOOKUP(H42,Presupuesto!$B$11:$C$565,2,0)</f>
        <v>EQUIPOS VARIOS DE OFICINA</v>
      </c>
      <c r="J42" s="98" t="str">
        <f t="shared" ref="J42:J53" si="4">$J$40</f>
        <v>Gestión Administrativa y  financiera en apoyo al Desarrollo Académico</v>
      </c>
      <c r="K42" s="98" t="s">
        <v>395</v>
      </c>
      <c r="L42" s="98"/>
    </row>
    <row r="43" spans="3:12" x14ac:dyDescent="0.25">
      <c r="C43" s="99" t="s">
        <v>74</v>
      </c>
      <c r="D43" s="151"/>
      <c r="E43" s="100">
        <v>8000</v>
      </c>
      <c r="F43" s="97">
        <f t="shared" si="3"/>
        <v>0</v>
      </c>
      <c r="G43" s="165"/>
      <c r="H43" s="101" t="s">
        <v>1014</v>
      </c>
      <c r="I43" s="101" t="str">
        <f>VLOOKUP(H43,Presupuesto!$B$11:$C$565,2,0)</f>
        <v>EQUIPO DE COMPUTACION</v>
      </c>
      <c r="J43" s="98" t="str">
        <f t="shared" si="4"/>
        <v>Gestión Administrativa y  financiera en apoyo al Desarrollo Académico</v>
      </c>
      <c r="K43" s="98" t="s">
        <v>395</v>
      </c>
      <c r="L43" s="98"/>
    </row>
    <row r="44" spans="3:12" x14ac:dyDescent="0.25">
      <c r="C44" s="99" t="s">
        <v>75</v>
      </c>
      <c r="D44" s="151"/>
      <c r="E44" s="100">
        <v>5000</v>
      </c>
      <c r="F44" s="97">
        <f t="shared" si="3"/>
        <v>0</v>
      </c>
      <c r="G44" s="165"/>
      <c r="H44" s="101" t="s">
        <v>1014</v>
      </c>
      <c r="I44" s="101" t="str">
        <f>VLOOKUP(H44,Presupuesto!$B$11:$C$565,2,0)</f>
        <v>EQUIPO DE COMPUTACION</v>
      </c>
      <c r="J44" s="98" t="str">
        <f t="shared" si="4"/>
        <v>Gestión Administrativa y  financiera en apoyo al Desarrollo Académico</v>
      </c>
      <c r="K44" s="98" t="s">
        <v>395</v>
      </c>
      <c r="L44" s="98"/>
    </row>
    <row r="45" spans="3:12" x14ac:dyDescent="0.25">
      <c r="C45" s="99" t="s">
        <v>35</v>
      </c>
      <c r="D45" s="151">
        <v>25</v>
      </c>
      <c r="E45" s="100">
        <v>13000</v>
      </c>
      <c r="F45" s="97">
        <f t="shared" si="3"/>
        <v>325000</v>
      </c>
      <c r="G45" s="165" t="s">
        <v>1476</v>
      </c>
      <c r="H45" s="101" t="s">
        <v>1014</v>
      </c>
      <c r="I45" s="101" t="str">
        <f>VLOOKUP(H45,Presupuesto!$B$11:$C$565,2,0)</f>
        <v>EQUIPO DE COMPUTACION</v>
      </c>
      <c r="J45" s="98" t="s">
        <v>1364</v>
      </c>
      <c r="K45" s="98" t="s">
        <v>398</v>
      </c>
      <c r="L45" s="98"/>
    </row>
    <row r="46" spans="3:12" x14ac:dyDescent="0.25">
      <c r="C46" s="99" t="s">
        <v>76</v>
      </c>
      <c r="D46" s="151"/>
      <c r="E46" s="100">
        <v>15000</v>
      </c>
      <c r="F46" s="97">
        <f t="shared" si="3"/>
        <v>0</v>
      </c>
      <c r="G46" s="165"/>
      <c r="H46" s="101" t="s">
        <v>1000</v>
      </c>
      <c r="I46" s="101" t="str">
        <f>VLOOKUP(H46,Presupuesto!$B$11:$C$565,2,0)</f>
        <v>EQUIPO DE TRANSPORTE TRACCION Y ELEVACION</v>
      </c>
      <c r="J46" s="98" t="str">
        <f t="shared" si="4"/>
        <v>Gestión Administrativa y  financiera en apoyo al Desarrollo Académico</v>
      </c>
      <c r="K46" s="98" t="s">
        <v>395</v>
      </c>
      <c r="L46" s="98"/>
    </row>
    <row r="47" spans="3:12" x14ac:dyDescent="0.25">
      <c r="C47" s="99" t="s">
        <v>77</v>
      </c>
      <c r="D47" s="151"/>
      <c r="E47" s="100">
        <v>10000</v>
      </c>
      <c r="F47" s="97">
        <f t="shared" si="3"/>
        <v>0</v>
      </c>
      <c r="G47" s="165"/>
      <c r="H47" s="101" t="s">
        <v>1000</v>
      </c>
      <c r="I47" s="101" t="str">
        <f>VLOOKUP(H47,Presupuesto!$B$11:$C$565,2,0)</f>
        <v>EQUIPO DE TRANSPORTE TRACCION Y ELEVACION</v>
      </c>
      <c r="J47" s="98" t="str">
        <f t="shared" si="4"/>
        <v>Gestión Administrativa y  financiera en apoyo al Desarrollo Académico</v>
      </c>
      <c r="K47" s="98" t="s">
        <v>403</v>
      </c>
      <c r="L47" s="98"/>
    </row>
    <row r="48" spans="3:12" x14ac:dyDescent="0.25">
      <c r="C48" s="99" t="s">
        <v>78</v>
      </c>
      <c r="D48" s="151">
        <v>2</v>
      </c>
      <c r="E48" s="100">
        <v>10000</v>
      </c>
      <c r="F48" s="97">
        <f t="shared" si="3"/>
        <v>20000</v>
      </c>
      <c r="G48" s="165" t="s">
        <v>1476</v>
      </c>
      <c r="H48" s="101" t="s">
        <v>1046</v>
      </c>
      <c r="I48" s="101" t="str">
        <f>VLOOKUP(H48,Presupuesto!$B$11:$C$565,2,0)</f>
        <v>APLICACIONES INFORMATICAS</v>
      </c>
      <c r="J48" s="98" t="str">
        <f t="shared" si="4"/>
        <v>Gestión Administrativa y  financiera en apoyo al Desarrollo Académico</v>
      </c>
      <c r="K48" s="98" t="s">
        <v>398</v>
      </c>
      <c r="L48" s="98"/>
    </row>
    <row r="49" spans="3:12" x14ac:dyDescent="0.25">
      <c r="C49" s="109" t="s">
        <v>79</v>
      </c>
      <c r="D49" s="151"/>
      <c r="E49" s="100">
        <v>2000</v>
      </c>
      <c r="F49" s="97">
        <f t="shared" si="3"/>
        <v>0</v>
      </c>
      <c r="G49" s="165"/>
      <c r="H49" s="110" t="s">
        <v>1014</v>
      </c>
      <c r="I49" s="110" t="str">
        <f>VLOOKUP(H49,Presupuesto!$B$11:$C$565,2,0)</f>
        <v>EQUIPO DE COMPUTACION</v>
      </c>
      <c r="J49" s="98" t="str">
        <f t="shared" si="4"/>
        <v>Gestión Administrativa y  financiera en apoyo al Desarrollo Académico</v>
      </c>
      <c r="K49" s="98" t="s">
        <v>395</v>
      </c>
      <c r="L49" s="98"/>
    </row>
    <row r="50" spans="3:12" x14ac:dyDescent="0.25">
      <c r="C50" s="109" t="s">
        <v>1450</v>
      </c>
      <c r="D50" s="151"/>
      <c r="E50" s="100">
        <v>1500</v>
      </c>
      <c r="F50" s="97">
        <f t="shared" si="3"/>
        <v>0</v>
      </c>
      <c r="G50" s="165"/>
      <c r="H50" s="110" t="s">
        <v>946</v>
      </c>
      <c r="I50" s="110" t="str">
        <f>VLOOKUP(H50,Presupuesto!$B$11:$C$565,2,0)</f>
        <v>UTILES Y MATERIALES ELECTRICOS</v>
      </c>
      <c r="J50" s="98" t="str">
        <f t="shared" si="4"/>
        <v>Gestión Administrativa y  financiera en apoyo al Desarrollo Académico</v>
      </c>
      <c r="K50" s="98" t="s">
        <v>395</v>
      </c>
      <c r="L50" s="98"/>
    </row>
    <row r="51" spans="3:12" x14ac:dyDescent="0.25">
      <c r="C51" s="109" t="s">
        <v>80</v>
      </c>
      <c r="D51" s="151">
        <v>2</v>
      </c>
      <c r="E51" s="100">
        <v>1500</v>
      </c>
      <c r="F51" s="97">
        <f t="shared" si="3"/>
        <v>3000</v>
      </c>
      <c r="G51" s="165" t="s">
        <v>1476</v>
      </c>
      <c r="H51" s="110" t="s">
        <v>1014</v>
      </c>
      <c r="I51" s="110" t="str">
        <f>VLOOKUP(H51,Presupuesto!$B$11:$C$565,2,0)</f>
        <v>EQUIPO DE COMPUTACION</v>
      </c>
      <c r="J51" s="98" t="str">
        <f t="shared" si="4"/>
        <v>Gestión Administrativa y  financiera en apoyo al Desarrollo Académico</v>
      </c>
      <c r="K51" s="98" t="s">
        <v>398</v>
      </c>
      <c r="L51" s="98"/>
    </row>
    <row r="52" spans="3:12" x14ac:dyDescent="0.25">
      <c r="C52" s="109" t="s">
        <v>81</v>
      </c>
      <c r="D52" s="151"/>
      <c r="E52" s="100">
        <v>500</v>
      </c>
      <c r="F52" s="97">
        <f t="shared" si="3"/>
        <v>0</v>
      </c>
      <c r="G52" s="165"/>
      <c r="H52" s="110" t="s">
        <v>955</v>
      </c>
      <c r="I52" s="110" t="str">
        <f>VLOOKUP(H52,Presupuesto!$B$11:$C$565,2,0)</f>
        <v>OTROS RESPUESTOS Y ACCESORIOS MENORES</v>
      </c>
      <c r="J52" s="98" t="str">
        <f t="shared" si="4"/>
        <v>Gestión Administrativa y  financiera en apoyo al Desarrollo Académico</v>
      </c>
      <c r="K52" s="98" t="s">
        <v>395</v>
      </c>
      <c r="L52" s="98"/>
    </row>
    <row r="53" spans="3:12" ht="15.75" thickBot="1" x14ac:dyDescent="0.3">
      <c r="C53" s="102" t="s">
        <v>82</v>
      </c>
      <c r="D53" s="159"/>
      <c r="E53" s="104">
        <v>20</v>
      </c>
      <c r="F53" s="105">
        <f t="shared" si="3"/>
        <v>0</v>
      </c>
      <c r="G53" s="162"/>
      <c r="H53" s="106" t="s">
        <v>955</v>
      </c>
      <c r="I53" s="106" t="str">
        <f>VLOOKUP(H53,Presupuesto!$B$11:$C$565,2,0)</f>
        <v>OTROS RESPUESTOS Y ACCESORIOS MENORES</v>
      </c>
      <c r="J53" s="106" t="str">
        <f t="shared" si="4"/>
        <v>Gestión Administrativa y  financiera en apoyo al Desarrollo Académico</v>
      </c>
      <c r="K53" s="124" t="s">
        <v>394</v>
      </c>
      <c r="L53" s="124"/>
    </row>
    <row r="55" spans="3:12" ht="15.75" thickBot="1" x14ac:dyDescent="0.3"/>
    <row r="56" spans="3:12" ht="15.75" thickBot="1" x14ac:dyDescent="0.3">
      <c r="C56" s="29" t="s">
        <v>43</v>
      </c>
      <c r="D56" s="108">
        <f>SUM(F63:F76)</f>
        <v>3007250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392</v>
      </c>
      <c r="D59" s="357" t="s">
        <v>2672</v>
      </c>
      <c r="E59" s="93"/>
      <c r="F59" s="93"/>
      <c r="G59" s="93"/>
      <c r="H59" s="76"/>
      <c r="I59" s="76"/>
      <c r="J59" s="76"/>
      <c r="K59" s="112"/>
    </row>
    <row r="60" spans="3:12" ht="18.75" x14ac:dyDescent="0.25">
      <c r="C60" s="211" t="str">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 xml:space="preserve">3.Gestionar mantenimiento de los laboratorios de Informática de los Dptos. de Pedagogía y C.E., Arquitectura,  Lenguas y CE, y Letras, diseñar y presentar el proyecto siguiente ante la FUNDA-UNAH: . Sustitución del equipo y mobiliario dañado y dotación de los
insumos necesarios.
</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1" t="s">
        <v>1339</v>
      </c>
      <c r="D63" s="158">
        <v>75</v>
      </c>
      <c r="E63" s="96">
        <f>HLOOKUP($C63,$CB$2:$CE$3,2,0)</f>
        <v>15000</v>
      </c>
      <c r="F63" s="97">
        <f>D63*E63</f>
        <v>1125000</v>
      </c>
      <c r="G63" s="165" t="s">
        <v>1476</v>
      </c>
      <c r="H63" s="98" t="s">
        <v>1014</v>
      </c>
      <c r="I63" s="98" t="str">
        <f>VLOOKUP(H63,Presupuesto!$B$11:$C$565,2,0)</f>
        <v>EQUIPO DE COMPUTACION</v>
      </c>
      <c r="J63" s="219" t="s">
        <v>1364</v>
      </c>
      <c r="K63" s="98" t="s">
        <v>396</v>
      </c>
      <c r="L63" s="98"/>
    </row>
    <row r="64" spans="3:12" x14ac:dyDescent="0.25">
      <c r="C64" s="301" t="s">
        <v>1338</v>
      </c>
      <c r="D64" s="151">
        <v>75</v>
      </c>
      <c r="E64" s="96">
        <f>HLOOKUP($C64,$CB$2:$CE$3,2,0)</f>
        <v>15000</v>
      </c>
      <c r="F64" s="97">
        <f>D64*E64</f>
        <v>1125000</v>
      </c>
      <c r="G64" s="165" t="s">
        <v>1476</v>
      </c>
      <c r="H64" s="101" t="s">
        <v>1014</v>
      </c>
      <c r="I64" s="101" t="str">
        <f>VLOOKUP(H64,Presupuesto!$B$11:$C$565,2,0)</f>
        <v>EQUIPO DE COMPUTACION</v>
      </c>
      <c r="J64" s="98" t="str">
        <f>$J$63</f>
        <v>Gestión Administrativa y  financiera en apoyo al Desarrollo Académico</v>
      </c>
      <c r="K64" s="98" t="s">
        <v>396</v>
      </c>
      <c r="L64" s="98"/>
    </row>
    <row r="65" spans="3:12" x14ac:dyDescent="0.25">
      <c r="C65" s="99" t="s">
        <v>73</v>
      </c>
      <c r="D65" s="151">
        <v>16</v>
      </c>
      <c r="E65" s="100">
        <v>4000</v>
      </c>
      <c r="F65" s="97">
        <f t="shared" ref="F65:F76" si="5">D65*E65</f>
        <v>64000</v>
      </c>
      <c r="G65" s="165" t="s">
        <v>1476</v>
      </c>
      <c r="H65" s="101" t="s">
        <v>986</v>
      </c>
      <c r="I65" s="101" t="str">
        <f>VLOOKUP(H65,Presupuesto!$B$11:$C$565,2,0)</f>
        <v>EQUIPOS VARIOS DE OFICINA</v>
      </c>
      <c r="J65" s="98" t="str">
        <f t="shared" ref="J65:J76" si="6">$J$63</f>
        <v>Gestión Administrativa y  financiera en apoyo al Desarrollo Académico</v>
      </c>
      <c r="K65" s="98" t="s">
        <v>396</v>
      </c>
      <c r="L65" s="98"/>
    </row>
    <row r="66" spans="3:12" x14ac:dyDescent="0.25">
      <c r="C66" s="99" t="s">
        <v>74</v>
      </c>
      <c r="D66" s="151">
        <v>20</v>
      </c>
      <c r="E66" s="100">
        <v>8000</v>
      </c>
      <c r="F66" s="97">
        <f t="shared" si="5"/>
        <v>160000</v>
      </c>
      <c r="G66" s="165" t="s">
        <v>1476</v>
      </c>
      <c r="H66" s="101" t="s">
        <v>1014</v>
      </c>
      <c r="I66" s="101" t="str">
        <f>VLOOKUP(H66,Presupuesto!$B$11:$C$565,2,0)</f>
        <v>EQUIPO DE COMPUTACION</v>
      </c>
      <c r="J66" s="98" t="str">
        <f t="shared" si="6"/>
        <v>Gestión Administrativa y  financiera en apoyo al Desarrollo Académico</v>
      </c>
      <c r="K66" s="98" t="s">
        <v>396</v>
      </c>
      <c r="L66" s="98"/>
    </row>
    <row r="67" spans="3:12" x14ac:dyDescent="0.25">
      <c r="C67" s="99" t="s">
        <v>75</v>
      </c>
      <c r="D67" s="151"/>
      <c r="E67" s="100">
        <v>5000</v>
      </c>
      <c r="F67" s="97">
        <f t="shared" si="5"/>
        <v>0</v>
      </c>
      <c r="G67" s="165"/>
      <c r="H67" s="101" t="s">
        <v>1014</v>
      </c>
      <c r="I67" s="101" t="str">
        <f>VLOOKUP(H67,Presupuesto!$B$11:$C$565,2,0)</f>
        <v>EQUIPO DE COMPUTACION</v>
      </c>
      <c r="J67" s="98" t="str">
        <f t="shared" si="6"/>
        <v>Gestión Administrativa y  financiera en apoyo al Desarrollo Académico</v>
      </c>
      <c r="K67" s="98" t="s">
        <v>395</v>
      </c>
      <c r="L67" s="98"/>
    </row>
    <row r="68" spans="3:12" x14ac:dyDescent="0.25">
      <c r="C68" s="99" t="s">
        <v>35</v>
      </c>
      <c r="D68" s="151">
        <v>18</v>
      </c>
      <c r="E68" s="100">
        <v>13000</v>
      </c>
      <c r="F68" s="97">
        <f t="shared" si="5"/>
        <v>234000</v>
      </c>
      <c r="G68" s="165" t="s">
        <v>1476</v>
      </c>
      <c r="H68" s="101" t="s">
        <v>1000</v>
      </c>
      <c r="I68" s="101" t="str">
        <f>VLOOKUP(H68,Presupuesto!$B$11:$C$565,2,0)</f>
        <v>EQUIPO DE TRANSPORTE TRACCION Y ELEVACION</v>
      </c>
      <c r="J68" s="98" t="str">
        <f t="shared" si="6"/>
        <v>Gestión Administrativa y  financiera en apoyo al Desarrollo Académico</v>
      </c>
      <c r="K68" s="98" t="s">
        <v>396</v>
      </c>
      <c r="L68" s="98"/>
    </row>
    <row r="69" spans="3:12" x14ac:dyDescent="0.25">
      <c r="C69" s="99" t="s">
        <v>76</v>
      </c>
      <c r="D69" s="151"/>
      <c r="E69" s="100">
        <v>15000</v>
      </c>
      <c r="F69" s="97">
        <f t="shared" si="5"/>
        <v>0</v>
      </c>
      <c r="G69" s="165"/>
      <c r="H69" s="101" t="s">
        <v>1000</v>
      </c>
      <c r="I69" s="101" t="str">
        <f>VLOOKUP(H69,Presupuesto!$B$11:$C$565,2,0)</f>
        <v>EQUIPO DE TRANSPORTE TRACCION Y ELEVACION</v>
      </c>
      <c r="J69" s="98" t="str">
        <f t="shared" si="6"/>
        <v>Gestión Administrativa y  financiera en apoyo al Desarrollo Académico</v>
      </c>
      <c r="K69" s="98" t="s">
        <v>395</v>
      </c>
      <c r="L69" s="98"/>
    </row>
    <row r="70" spans="3:12" x14ac:dyDescent="0.25">
      <c r="C70" s="99" t="s">
        <v>77</v>
      </c>
      <c r="D70" s="151">
        <v>10</v>
      </c>
      <c r="E70" s="100">
        <v>10000</v>
      </c>
      <c r="F70" s="97">
        <f t="shared" si="5"/>
        <v>100000</v>
      </c>
      <c r="G70" s="165" t="s">
        <v>1476</v>
      </c>
      <c r="H70" s="101" t="s">
        <v>1014</v>
      </c>
      <c r="I70" s="101" t="str">
        <f>VLOOKUP(H70,Presupuesto!$B$11:$C$565,2,0)</f>
        <v>EQUIPO DE COMPUTACION</v>
      </c>
      <c r="J70" s="98" t="str">
        <f t="shared" si="6"/>
        <v>Gestión Administrativa y  financiera en apoyo al Desarrollo Académico</v>
      </c>
      <c r="K70" s="98" t="s">
        <v>396</v>
      </c>
      <c r="L70" s="98"/>
    </row>
    <row r="71" spans="3:12" x14ac:dyDescent="0.25">
      <c r="C71" s="99" t="s">
        <v>78</v>
      </c>
      <c r="D71" s="151"/>
      <c r="E71" s="100">
        <v>10000</v>
      </c>
      <c r="F71" s="97">
        <f t="shared" si="5"/>
        <v>0</v>
      </c>
      <c r="G71" s="165"/>
      <c r="H71" s="101" t="s">
        <v>1046</v>
      </c>
      <c r="I71" s="101" t="str">
        <f>VLOOKUP(H71,Presupuesto!$B$11:$C$565,2,0)</f>
        <v>APLICACIONES INFORMATICAS</v>
      </c>
      <c r="J71" s="98" t="str">
        <f t="shared" si="6"/>
        <v>Gestión Administrativa y  financiera en apoyo al Desarrollo Académico</v>
      </c>
      <c r="K71" s="98" t="s">
        <v>399</v>
      </c>
      <c r="L71" s="98"/>
    </row>
    <row r="72" spans="3:12" x14ac:dyDescent="0.25">
      <c r="C72" s="109" t="s">
        <v>79</v>
      </c>
      <c r="D72" s="151"/>
      <c r="E72" s="100">
        <v>2000</v>
      </c>
      <c r="F72" s="97">
        <f t="shared" si="5"/>
        <v>0</v>
      </c>
      <c r="G72" s="165"/>
      <c r="H72" s="110" t="s">
        <v>1014</v>
      </c>
      <c r="I72" s="110" t="str">
        <f>VLOOKUP(H72,Presupuesto!$B$11:$C$565,2,0)</f>
        <v>EQUIPO DE COMPUTACION</v>
      </c>
      <c r="J72" s="98" t="str">
        <f t="shared" si="6"/>
        <v>Gestión Administrativa y  financiera en apoyo al Desarrollo Académico</v>
      </c>
      <c r="K72" s="98" t="s">
        <v>395</v>
      </c>
      <c r="L72" s="98"/>
    </row>
    <row r="73" spans="3:12" x14ac:dyDescent="0.25">
      <c r="C73" s="109" t="s">
        <v>1450</v>
      </c>
      <c r="D73" s="151">
        <v>125</v>
      </c>
      <c r="E73" s="100">
        <v>1500</v>
      </c>
      <c r="F73" s="97">
        <f t="shared" si="5"/>
        <v>187500</v>
      </c>
      <c r="G73" s="165" t="s">
        <v>1476</v>
      </c>
      <c r="H73" s="110" t="s">
        <v>946</v>
      </c>
      <c r="I73" s="110" t="str">
        <f>VLOOKUP(H73,Presupuesto!$B$11:$C$565,2,0)</f>
        <v>UTILES Y MATERIALES ELECTRICOS</v>
      </c>
      <c r="J73" s="98" t="str">
        <f t="shared" si="6"/>
        <v>Gestión Administrativa y  financiera en apoyo al Desarrollo Académico</v>
      </c>
      <c r="K73" s="98" t="s">
        <v>396</v>
      </c>
      <c r="L73" s="98"/>
    </row>
    <row r="74" spans="3:12" x14ac:dyDescent="0.25">
      <c r="C74" s="109" t="s">
        <v>80</v>
      </c>
      <c r="D74" s="151">
        <v>2</v>
      </c>
      <c r="E74" s="100">
        <v>1500</v>
      </c>
      <c r="F74" s="97">
        <f t="shared" si="5"/>
        <v>3000</v>
      </c>
      <c r="G74" s="165" t="s">
        <v>1476</v>
      </c>
      <c r="H74" s="110" t="s">
        <v>1014</v>
      </c>
      <c r="I74" s="110" t="str">
        <f>VLOOKUP(H74,Presupuesto!$B$11:$C$565,2,0)</f>
        <v>EQUIPO DE COMPUTACION</v>
      </c>
      <c r="J74" s="98" t="str">
        <f t="shared" si="6"/>
        <v>Gestión Administrativa y  financiera en apoyo al Desarrollo Académico</v>
      </c>
      <c r="K74" s="98" t="s">
        <v>396</v>
      </c>
      <c r="L74" s="98"/>
    </row>
    <row r="75" spans="3:12" x14ac:dyDescent="0.25">
      <c r="C75" s="109" t="s">
        <v>2673</v>
      </c>
      <c r="D75" s="151">
        <v>25</v>
      </c>
      <c r="E75" s="100">
        <v>200</v>
      </c>
      <c r="F75" s="97">
        <f t="shared" si="5"/>
        <v>5000</v>
      </c>
      <c r="G75" s="165" t="s">
        <v>1476</v>
      </c>
      <c r="H75" s="110" t="s">
        <v>955</v>
      </c>
      <c r="I75" s="110" t="str">
        <f>VLOOKUP(H75,Presupuesto!$B$11:$C$565,2,0)</f>
        <v>OTROS RESPUESTOS Y ACCESORIOS MENORES</v>
      </c>
      <c r="J75" s="98" t="str">
        <f t="shared" si="6"/>
        <v>Gestión Administrativa y  financiera en apoyo al Desarrollo Académico</v>
      </c>
      <c r="K75" s="98" t="s">
        <v>396</v>
      </c>
      <c r="L75" s="98"/>
    </row>
    <row r="76" spans="3:12" ht="15.75" thickBot="1" x14ac:dyDescent="0.3">
      <c r="C76" s="102" t="s">
        <v>2674</v>
      </c>
      <c r="D76" s="159">
        <v>25</v>
      </c>
      <c r="E76" s="104">
        <v>150</v>
      </c>
      <c r="F76" s="105">
        <f t="shared" si="5"/>
        <v>3750</v>
      </c>
      <c r="G76" s="162" t="s">
        <v>1476</v>
      </c>
      <c r="H76" s="106" t="s">
        <v>955</v>
      </c>
      <c r="I76" s="106" t="str">
        <f>VLOOKUP(H76,Presupuesto!$B$11:$C$565,2,0)</f>
        <v>OTROS RESPUESTOS Y ACCESORIOS MENORES</v>
      </c>
      <c r="J76" s="106" t="str">
        <f t="shared" si="6"/>
        <v>Gestión Administrativa y  financiera en apoyo al Desarrollo Académico</v>
      </c>
      <c r="K76" s="124" t="s">
        <v>396</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57"/>
      <c r="E82" s="93"/>
      <c r="F82" s="93"/>
      <c r="G82" s="93"/>
      <c r="H82" s="76"/>
      <c r="I82" s="76"/>
      <c r="J82" s="76"/>
      <c r="K82" s="112"/>
    </row>
    <row r="83" spans="3:12" ht="18.75" x14ac:dyDescent="0.25">
      <c r="C83" s="211"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1" t="s">
        <v>1339</v>
      </c>
      <c r="D86" s="158"/>
      <c r="E86" s="96">
        <f>HLOOKUP($C86,$CB$2:$CE$3,2,0)</f>
        <v>15000</v>
      </c>
      <c r="F86" s="97">
        <f>D86*E86</f>
        <v>0</v>
      </c>
      <c r="G86" s="165"/>
      <c r="H86" s="98" t="s">
        <v>1014</v>
      </c>
      <c r="I86" s="98" t="str">
        <f>VLOOKUP(H86,Presupuesto!$B$11:$C$565,2,0)</f>
        <v>EQUIPO DE COMPUTACION</v>
      </c>
      <c r="J86" s="219" t="s">
        <v>1428</v>
      </c>
      <c r="K86" s="98" t="s">
        <v>394</v>
      </c>
      <c r="L86" s="98"/>
    </row>
    <row r="87" spans="3:12" x14ac:dyDescent="0.25">
      <c r="C87" s="301" t="s">
        <v>1337</v>
      </c>
      <c r="D87" s="151"/>
      <c r="E87" s="96">
        <f>HLOOKUP($C87,$CB$2:$CE$3,2,0)</f>
        <v>35000</v>
      </c>
      <c r="F87" s="97">
        <f>D87*E87</f>
        <v>0</v>
      </c>
      <c r="G87" s="165"/>
      <c r="H87" s="101" t="s">
        <v>1014</v>
      </c>
      <c r="I87" s="101" t="str">
        <f>VLOOKUP(H87,Presupuesto!$B$11:$C$565,2,0)</f>
        <v>EQUIPO DE COMPUTACION</v>
      </c>
      <c r="J87" s="98" t="str">
        <f>$J$86</f>
        <v>Posgrado</v>
      </c>
      <c r="K87" s="98" t="s">
        <v>412</v>
      </c>
      <c r="L87" s="98"/>
    </row>
    <row r="88" spans="3:12" x14ac:dyDescent="0.25">
      <c r="C88" s="99" t="s">
        <v>73</v>
      </c>
      <c r="D88" s="151"/>
      <c r="E88" s="100">
        <v>4000</v>
      </c>
      <c r="F88" s="97">
        <f t="shared" ref="F88:F99" si="7">D88*E88</f>
        <v>0</v>
      </c>
      <c r="G88" s="165"/>
      <c r="H88" s="101" t="s">
        <v>986</v>
      </c>
      <c r="I88" s="101" t="str">
        <f>VLOOKUP(H88,Presupuesto!$B$11:$C$565,2,0)</f>
        <v>EQUIPOS VARIOS DE OFICINA</v>
      </c>
      <c r="J88" s="98" t="str">
        <f t="shared" ref="J88:J99" si="8">$J$86</f>
        <v>Posgrado</v>
      </c>
      <c r="K88" s="98" t="s">
        <v>395</v>
      </c>
      <c r="L88" s="98"/>
    </row>
    <row r="89" spans="3:12" x14ac:dyDescent="0.25">
      <c r="C89" s="99" t="s">
        <v>74</v>
      </c>
      <c r="D89" s="151"/>
      <c r="E89" s="100">
        <v>8000</v>
      </c>
      <c r="F89" s="97">
        <f t="shared" si="7"/>
        <v>0</v>
      </c>
      <c r="G89" s="165"/>
      <c r="H89" s="101" t="s">
        <v>1014</v>
      </c>
      <c r="I89" s="101" t="str">
        <f>VLOOKUP(H89,Presupuesto!$B$11:$C$565,2,0)</f>
        <v>EQUIPO DE COMPUTACION</v>
      </c>
      <c r="J89" s="98" t="str">
        <f t="shared" si="8"/>
        <v>Posgrado</v>
      </c>
      <c r="K89" s="98" t="s">
        <v>395</v>
      </c>
      <c r="L89" s="98"/>
    </row>
    <row r="90" spans="3:12" x14ac:dyDescent="0.25">
      <c r="C90" s="99" t="s">
        <v>75</v>
      </c>
      <c r="D90" s="151"/>
      <c r="E90" s="100">
        <v>5000</v>
      </c>
      <c r="F90" s="97">
        <f t="shared" si="7"/>
        <v>0</v>
      </c>
      <c r="G90" s="165"/>
      <c r="H90" s="101" t="s">
        <v>1014</v>
      </c>
      <c r="I90" s="101" t="str">
        <f>VLOOKUP(H90,Presupuesto!$B$11:$C$565,2,0)</f>
        <v>EQUIPO DE COMPUTACION</v>
      </c>
      <c r="J90" s="98" t="str">
        <f t="shared" si="8"/>
        <v>Posgrado</v>
      </c>
      <c r="K90" s="98" t="s">
        <v>395</v>
      </c>
      <c r="L90" s="98"/>
    </row>
    <row r="91" spans="3:12" x14ac:dyDescent="0.25">
      <c r="C91" s="99" t="s">
        <v>35</v>
      </c>
      <c r="D91" s="151"/>
      <c r="E91" s="100">
        <v>13000</v>
      </c>
      <c r="F91" s="97">
        <f t="shared" si="7"/>
        <v>0</v>
      </c>
      <c r="G91" s="165"/>
      <c r="H91" s="101" t="s">
        <v>1000</v>
      </c>
      <c r="I91" s="101" t="str">
        <f>VLOOKUP(H91,Presupuesto!$B$11:$C$565,2,0)</f>
        <v>EQUIPO DE TRANSPORTE TRACCION Y ELEVACION</v>
      </c>
      <c r="J91" s="98" t="str">
        <f t="shared" si="8"/>
        <v>Posgrado</v>
      </c>
      <c r="K91" s="98" t="s">
        <v>395</v>
      </c>
      <c r="L91" s="98"/>
    </row>
    <row r="92" spans="3:12" x14ac:dyDescent="0.25">
      <c r="C92" s="99" t="s">
        <v>76</v>
      </c>
      <c r="D92" s="151"/>
      <c r="E92" s="100">
        <v>15000</v>
      </c>
      <c r="F92" s="97">
        <f t="shared" si="7"/>
        <v>0</v>
      </c>
      <c r="G92" s="165"/>
      <c r="H92" s="101" t="s">
        <v>1000</v>
      </c>
      <c r="I92" s="101" t="str">
        <f>VLOOKUP(H92,Presupuesto!$B$11:$C$565,2,0)</f>
        <v>EQUIPO DE TRANSPORTE TRACCION Y ELEVACION</v>
      </c>
      <c r="J92" s="98" t="str">
        <f t="shared" si="8"/>
        <v>Posgrado</v>
      </c>
      <c r="K92" s="98" t="s">
        <v>395</v>
      </c>
      <c r="L92" s="98"/>
    </row>
    <row r="93" spans="3:12" x14ac:dyDescent="0.25">
      <c r="C93" s="99" t="s">
        <v>77</v>
      </c>
      <c r="D93" s="151"/>
      <c r="E93" s="100">
        <v>10000</v>
      </c>
      <c r="F93" s="97">
        <f t="shared" si="7"/>
        <v>0</v>
      </c>
      <c r="G93" s="165"/>
      <c r="H93" s="101" t="s">
        <v>1000</v>
      </c>
      <c r="I93" s="101" t="str">
        <f>VLOOKUP(H93,Presupuesto!$B$11:$C$565,2,0)</f>
        <v>EQUIPO DE TRANSPORTE TRACCION Y ELEVACION</v>
      </c>
      <c r="J93" s="98" t="str">
        <f t="shared" si="8"/>
        <v>Posgrado</v>
      </c>
      <c r="K93" s="98" t="s">
        <v>403</v>
      </c>
      <c r="L93" s="98"/>
    </row>
    <row r="94" spans="3:12" x14ac:dyDescent="0.25">
      <c r="C94" s="99" t="s">
        <v>78</v>
      </c>
      <c r="D94" s="151"/>
      <c r="E94" s="100">
        <v>10000</v>
      </c>
      <c r="F94" s="97">
        <f t="shared" si="7"/>
        <v>0</v>
      </c>
      <c r="G94" s="165"/>
      <c r="H94" s="101" t="s">
        <v>1046</v>
      </c>
      <c r="I94" s="101" t="str">
        <f>VLOOKUP(H94,Presupuesto!$B$11:$C$565,2,0)</f>
        <v>APLICACIONES INFORMATICAS</v>
      </c>
      <c r="J94" s="98" t="str">
        <f t="shared" si="8"/>
        <v>Posgrado</v>
      </c>
      <c r="K94" s="98" t="s">
        <v>399</v>
      </c>
      <c r="L94" s="98"/>
    </row>
    <row r="95" spans="3:12" x14ac:dyDescent="0.25">
      <c r="C95" s="109" t="s">
        <v>79</v>
      </c>
      <c r="D95" s="151"/>
      <c r="E95" s="100">
        <v>2000</v>
      </c>
      <c r="F95" s="97">
        <f t="shared" si="7"/>
        <v>0</v>
      </c>
      <c r="G95" s="165"/>
      <c r="H95" s="110" t="s">
        <v>1014</v>
      </c>
      <c r="I95" s="110" t="str">
        <f>VLOOKUP(H95,Presupuesto!$B$11:$C$565,2,0)</f>
        <v>EQUIPO DE COMPUTACION</v>
      </c>
      <c r="J95" s="98" t="str">
        <f t="shared" si="8"/>
        <v>Posgrado</v>
      </c>
      <c r="K95" s="98" t="s">
        <v>395</v>
      </c>
      <c r="L95" s="98"/>
    </row>
    <row r="96" spans="3:12" x14ac:dyDescent="0.25">
      <c r="C96" s="109" t="s">
        <v>1450</v>
      </c>
      <c r="D96" s="151"/>
      <c r="E96" s="100">
        <v>1500</v>
      </c>
      <c r="F96" s="97">
        <f t="shared" si="7"/>
        <v>0</v>
      </c>
      <c r="G96" s="165"/>
      <c r="H96" s="110" t="s">
        <v>946</v>
      </c>
      <c r="I96" s="110" t="str">
        <f>VLOOKUP(H96,Presupuesto!$B$11:$C$565,2,0)</f>
        <v>UTILES Y MATERIALES ELECTRICOS</v>
      </c>
      <c r="J96" s="98" t="str">
        <f t="shared" si="8"/>
        <v>Posgrado</v>
      </c>
      <c r="K96" s="98" t="s">
        <v>395</v>
      </c>
      <c r="L96" s="98"/>
    </row>
    <row r="97" spans="3:12" x14ac:dyDescent="0.25">
      <c r="C97" s="109" t="s">
        <v>80</v>
      </c>
      <c r="D97" s="151"/>
      <c r="E97" s="100">
        <v>1500</v>
      </c>
      <c r="F97" s="97">
        <f t="shared" si="7"/>
        <v>0</v>
      </c>
      <c r="G97" s="165"/>
      <c r="H97" s="110" t="s">
        <v>1014</v>
      </c>
      <c r="I97" s="110" t="str">
        <f>VLOOKUP(H97,Presupuesto!$B$11:$C$565,2,0)</f>
        <v>EQUIPO DE COMPUTACION</v>
      </c>
      <c r="J97" s="98" t="str">
        <f t="shared" si="8"/>
        <v>Posgrado</v>
      </c>
      <c r="K97" s="98" t="s">
        <v>395</v>
      </c>
      <c r="L97" s="98"/>
    </row>
    <row r="98" spans="3:12" x14ac:dyDescent="0.25">
      <c r="C98" s="109" t="s">
        <v>81</v>
      </c>
      <c r="D98" s="151"/>
      <c r="E98" s="100">
        <v>500</v>
      </c>
      <c r="F98" s="97">
        <f t="shared" si="7"/>
        <v>0</v>
      </c>
      <c r="G98" s="165"/>
      <c r="H98" s="110" t="s">
        <v>955</v>
      </c>
      <c r="I98" s="110" t="str">
        <f>VLOOKUP(H98,Presupuesto!$B$11:$C$565,2,0)</f>
        <v>OTROS RESPUESTOS Y ACCESORIOS MENORES</v>
      </c>
      <c r="J98" s="98" t="str">
        <f t="shared" si="8"/>
        <v>Posgrado</v>
      </c>
      <c r="K98" s="98" t="s">
        <v>395</v>
      </c>
      <c r="L98" s="98"/>
    </row>
    <row r="99" spans="3:12" ht="15.75" thickBot="1" x14ac:dyDescent="0.3">
      <c r="C99" s="102" t="s">
        <v>82</v>
      </c>
      <c r="D99" s="159"/>
      <c r="E99" s="104">
        <v>20</v>
      </c>
      <c r="F99" s="105">
        <f t="shared" si="7"/>
        <v>0</v>
      </c>
      <c r="G99" s="162"/>
      <c r="H99" s="106" t="s">
        <v>955</v>
      </c>
      <c r="I99" s="106" t="str">
        <f>VLOOKUP(H99,Presupuesto!$B$11:$C$565,2,0)</f>
        <v>OTROS RESPUESTOS Y ACCESORIOS MENORES</v>
      </c>
      <c r="J99" s="106" t="str">
        <f t="shared" si="8"/>
        <v>Posgrado</v>
      </c>
      <c r="K99" s="124" t="s">
        <v>394</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392</v>
      </c>
      <c r="D105" s="357"/>
      <c r="E105" s="93"/>
      <c r="F105" s="93"/>
      <c r="G105" s="93"/>
      <c r="H105" s="76"/>
      <c r="I105" s="76"/>
      <c r="J105" s="76"/>
      <c r="K105" s="112"/>
    </row>
    <row r="106" spans="3:12" ht="18.75" x14ac:dyDescent="0.25">
      <c r="C106" s="211"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1" t="s">
        <v>1339</v>
      </c>
      <c r="D109" s="158"/>
      <c r="E109" s="96">
        <f>HLOOKUP($C109,$CB$2:$CE$3,2,0)</f>
        <v>15000</v>
      </c>
      <c r="F109" s="97">
        <f>D109*E109</f>
        <v>0</v>
      </c>
      <c r="G109" s="165"/>
      <c r="H109" s="98" t="s">
        <v>1014</v>
      </c>
      <c r="I109" s="98" t="str">
        <f>VLOOKUP(H109,Presupuesto!$B$11:$C$565,2,0)</f>
        <v>EQUIPO DE COMPUTACION</v>
      </c>
      <c r="J109" s="219" t="s">
        <v>1484</v>
      </c>
      <c r="K109" s="98" t="s">
        <v>394</v>
      </c>
      <c r="L109" s="98"/>
    </row>
    <row r="110" spans="3:12" x14ac:dyDescent="0.25">
      <c r="C110" s="301" t="s">
        <v>1337</v>
      </c>
      <c r="D110" s="151"/>
      <c r="E110" s="96">
        <f>HLOOKUP($C110,$CB$2:$CE$3,2,0)</f>
        <v>35000</v>
      </c>
      <c r="F110" s="97">
        <f>D110*E110</f>
        <v>0</v>
      </c>
      <c r="G110" s="165"/>
      <c r="H110" s="101" t="s">
        <v>1014</v>
      </c>
      <c r="I110" s="101" t="str">
        <f>VLOOKUP(H110,Presupuesto!$B$11:$C$565,2,0)</f>
        <v>EQUIPO DE COMPUTACION</v>
      </c>
      <c r="J110" s="98" t="str">
        <f>$J$109</f>
        <v>Gestión Tecnologías de Información y Comunicación</v>
      </c>
      <c r="K110" s="98" t="s">
        <v>412</v>
      </c>
      <c r="L110" s="98"/>
    </row>
    <row r="111" spans="3:12" x14ac:dyDescent="0.25">
      <c r="C111" s="99" t="s">
        <v>73</v>
      </c>
      <c r="D111" s="151"/>
      <c r="E111" s="100">
        <v>4000</v>
      </c>
      <c r="F111" s="97">
        <f t="shared" ref="F111:F122" si="9">D111*E111</f>
        <v>0</v>
      </c>
      <c r="G111" s="165"/>
      <c r="H111" s="101" t="s">
        <v>986</v>
      </c>
      <c r="I111" s="101" t="str">
        <f>VLOOKUP(H111,Presupuesto!$B$11:$C$565,2,0)</f>
        <v>EQUIPOS VARIOS DE OFICINA</v>
      </c>
      <c r="J111" s="98" t="str">
        <f t="shared" ref="J111:J122" si="10">$J$109</f>
        <v>Gestión Tecnologías de Información y Comunicación</v>
      </c>
      <c r="K111" s="98" t="s">
        <v>395</v>
      </c>
      <c r="L111" s="98"/>
    </row>
    <row r="112" spans="3:12" x14ac:dyDescent="0.25">
      <c r="C112" s="99" t="s">
        <v>74</v>
      </c>
      <c r="D112" s="151"/>
      <c r="E112" s="100">
        <v>8000</v>
      </c>
      <c r="F112" s="97">
        <f t="shared" si="9"/>
        <v>0</v>
      </c>
      <c r="G112" s="165"/>
      <c r="H112" s="101" t="s">
        <v>1014</v>
      </c>
      <c r="I112" s="101" t="str">
        <f>VLOOKUP(H112,Presupuesto!$B$11:$C$565,2,0)</f>
        <v>EQUIPO DE COMPUTACION</v>
      </c>
      <c r="J112" s="98" t="str">
        <f t="shared" si="10"/>
        <v>Gestión Tecnologías de Información y Comunicación</v>
      </c>
      <c r="K112" s="98" t="s">
        <v>395</v>
      </c>
      <c r="L112" s="98"/>
    </row>
    <row r="113" spans="3:12" x14ac:dyDescent="0.25">
      <c r="C113" s="99" t="s">
        <v>75</v>
      </c>
      <c r="D113" s="151"/>
      <c r="E113" s="100">
        <v>5000</v>
      </c>
      <c r="F113" s="97">
        <f t="shared" si="9"/>
        <v>0</v>
      </c>
      <c r="G113" s="165"/>
      <c r="H113" s="101" t="s">
        <v>1014</v>
      </c>
      <c r="I113" s="101" t="str">
        <f>VLOOKUP(H113,Presupuesto!$B$11:$C$565,2,0)</f>
        <v>EQUIPO DE COMPUTACION</v>
      </c>
      <c r="J113" s="98" t="str">
        <f t="shared" si="10"/>
        <v>Gestión Tecnologías de Información y Comunicación</v>
      </c>
      <c r="K113" s="98" t="s">
        <v>395</v>
      </c>
      <c r="L113" s="98"/>
    </row>
    <row r="114" spans="3:12" x14ac:dyDescent="0.25">
      <c r="C114" s="99" t="s">
        <v>35</v>
      </c>
      <c r="D114" s="151"/>
      <c r="E114" s="100">
        <v>13000</v>
      </c>
      <c r="F114" s="97">
        <f t="shared" si="9"/>
        <v>0</v>
      </c>
      <c r="G114" s="165"/>
      <c r="H114" s="101" t="s">
        <v>1000</v>
      </c>
      <c r="I114" s="101" t="str">
        <f>VLOOKUP(H114,Presupuesto!$B$11:$C$565,2,0)</f>
        <v>EQUIPO DE TRANSPORTE TRACCION Y ELEVACION</v>
      </c>
      <c r="J114" s="98" t="str">
        <f t="shared" si="10"/>
        <v>Gestión Tecnologías de Información y Comunicación</v>
      </c>
      <c r="K114" s="98" t="s">
        <v>395</v>
      </c>
      <c r="L114" s="98"/>
    </row>
    <row r="115" spans="3:12" x14ac:dyDescent="0.25">
      <c r="C115" s="99" t="s">
        <v>76</v>
      </c>
      <c r="D115" s="151"/>
      <c r="E115" s="100">
        <v>15000</v>
      </c>
      <c r="F115" s="97">
        <f t="shared" si="9"/>
        <v>0</v>
      </c>
      <c r="G115" s="165"/>
      <c r="H115" s="101" t="s">
        <v>1000</v>
      </c>
      <c r="I115" s="101" t="str">
        <f>VLOOKUP(H115,Presupuesto!$B$11:$C$565,2,0)</f>
        <v>EQUIPO DE TRANSPORTE TRACCION Y ELEVACION</v>
      </c>
      <c r="J115" s="98" t="str">
        <f t="shared" si="10"/>
        <v>Gestión Tecnologías de Información y Comunicación</v>
      </c>
      <c r="K115" s="98" t="s">
        <v>395</v>
      </c>
      <c r="L115" s="98"/>
    </row>
    <row r="116" spans="3:12" x14ac:dyDescent="0.25">
      <c r="C116" s="99" t="s">
        <v>77</v>
      </c>
      <c r="D116" s="151"/>
      <c r="E116" s="100">
        <v>10000</v>
      </c>
      <c r="F116" s="97">
        <f t="shared" si="9"/>
        <v>0</v>
      </c>
      <c r="G116" s="165"/>
      <c r="H116" s="101" t="s">
        <v>1000</v>
      </c>
      <c r="I116" s="101" t="str">
        <f>VLOOKUP(H116,Presupuesto!$B$11:$C$565,2,0)</f>
        <v>EQUIPO DE TRANSPORTE TRACCION Y ELEVACION</v>
      </c>
      <c r="J116" s="98" t="str">
        <f t="shared" si="10"/>
        <v>Gestión Tecnologías de Información y Comunicación</v>
      </c>
      <c r="K116" s="98" t="s">
        <v>403</v>
      </c>
      <c r="L116" s="98"/>
    </row>
    <row r="117" spans="3:12" x14ac:dyDescent="0.25">
      <c r="C117" s="99" t="s">
        <v>78</v>
      </c>
      <c r="D117" s="151"/>
      <c r="E117" s="100">
        <v>10000</v>
      </c>
      <c r="F117" s="97">
        <f t="shared" si="9"/>
        <v>0</v>
      </c>
      <c r="G117" s="165"/>
      <c r="H117" s="101" t="s">
        <v>1046</v>
      </c>
      <c r="I117" s="101" t="str">
        <f>VLOOKUP(H117,Presupuesto!$B$11:$C$565,2,0)</f>
        <v>APLICACIONES INFORMATICAS</v>
      </c>
      <c r="J117" s="98" t="str">
        <f t="shared" si="10"/>
        <v>Gestión Tecnologías de Información y Comunicación</v>
      </c>
      <c r="K117" s="98" t="s">
        <v>399</v>
      </c>
      <c r="L117" s="98"/>
    </row>
    <row r="118" spans="3:12" x14ac:dyDescent="0.25">
      <c r="C118" s="109" t="s">
        <v>79</v>
      </c>
      <c r="D118" s="151"/>
      <c r="E118" s="100">
        <v>2000</v>
      </c>
      <c r="F118" s="97">
        <f t="shared" si="9"/>
        <v>0</v>
      </c>
      <c r="G118" s="165"/>
      <c r="H118" s="110" t="s">
        <v>1014</v>
      </c>
      <c r="I118" s="110" t="str">
        <f>VLOOKUP(H118,Presupuesto!$B$11:$C$565,2,0)</f>
        <v>EQUIPO DE COMPUTACION</v>
      </c>
      <c r="J118" s="98" t="str">
        <f t="shared" si="10"/>
        <v>Gestión Tecnologías de Información y Comunicación</v>
      </c>
      <c r="K118" s="98" t="s">
        <v>395</v>
      </c>
      <c r="L118" s="98"/>
    </row>
    <row r="119" spans="3:12" x14ac:dyDescent="0.25">
      <c r="C119" s="109" t="s">
        <v>1450</v>
      </c>
      <c r="D119" s="151"/>
      <c r="E119" s="100">
        <v>1500</v>
      </c>
      <c r="F119" s="97">
        <f t="shared" si="9"/>
        <v>0</v>
      </c>
      <c r="G119" s="165"/>
      <c r="H119" s="110" t="s">
        <v>946</v>
      </c>
      <c r="I119" s="110" t="str">
        <f>VLOOKUP(H119,Presupuesto!$B$11:$C$565,2,0)</f>
        <v>UTILES Y MATERIALES ELECTRICOS</v>
      </c>
      <c r="J119" s="98" t="str">
        <f t="shared" si="10"/>
        <v>Gestión Tecnologías de Información y Comunicación</v>
      </c>
      <c r="K119" s="98" t="s">
        <v>395</v>
      </c>
      <c r="L119" s="98"/>
    </row>
    <row r="120" spans="3:12" x14ac:dyDescent="0.25">
      <c r="C120" s="109" t="s">
        <v>80</v>
      </c>
      <c r="D120" s="151"/>
      <c r="E120" s="100">
        <v>1500</v>
      </c>
      <c r="F120" s="97">
        <f t="shared" si="9"/>
        <v>0</v>
      </c>
      <c r="G120" s="165"/>
      <c r="H120" s="110" t="s">
        <v>1014</v>
      </c>
      <c r="I120" s="110" t="str">
        <f>VLOOKUP(H120,Presupuesto!$B$11:$C$565,2,0)</f>
        <v>EQUIPO DE COMPUTACION</v>
      </c>
      <c r="J120" s="98" t="str">
        <f t="shared" si="10"/>
        <v>Gestión Tecnologías de Información y Comunicación</v>
      </c>
      <c r="K120" s="98" t="s">
        <v>395</v>
      </c>
      <c r="L120" s="98"/>
    </row>
    <row r="121" spans="3:12" x14ac:dyDescent="0.25">
      <c r="C121" s="109" t="s">
        <v>81</v>
      </c>
      <c r="D121" s="151"/>
      <c r="E121" s="100">
        <v>500</v>
      </c>
      <c r="F121" s="97">
        <f t="shared" si="9"/>
        <v>0</v>
      </c>
      <c r="G121" s="165"/>
      <c r="H121" s="110" t="s">
        <v>955</v>
      </c>
      <c r="I121" s="110" t="str">
        <f>VLOOKUP(H121,Presupuesto!$B$11:$C$565,2,0)</f>
        <v>OTROS RESPUESTOS Y ACCESORIOS MENORES</v>
      </c>
      <c r="J121" s="98" t="str">
        <f t="shared" si="10"/>
        <v>Gestión Tecnologías de Información y Comunicación</v>
      </c>
      <c r="K121" s="98" t="s">
        <v>395</v>
      </c>
      <c r="L121" s="98"/>
    </row>
    <row r="122" spans="3:12" ht="15.75" thickBot="1" x14ac:dyDescent="0.3">
      <c r="C122" s="102" t="s">
        <v>82</v>
      </c>
      <c r="D122" s="159"/>
      <c r="E122" s="104">
        <v>20</v>
      </c>
      <c r="F122" s="105">
        <f t="shared" si="9"/>
        <v>0</v>
      </c>
      <c r="G122" s="162"/>
      <c r="H122" s="106" t="s">
        <v>955</v>
      </c>
      <c r="I122" s="106" t="str">
        <f>VLOOKUP(H122,Presupuesto!$B$11:$C$565,2,0)</f>
        <v>OTROS RESPUESTOS Y ACCESORIOS MENORES</v>
      </c>
      <c r="J122" s="106" t="str">
        <f t="shared" si="10"/>
        <v>Gestión Tecnologías de Información y Comunicación</v>
      </c>
      <c r="K122" s="124" t="s">
        <v>394</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57"/>
      <c r="E128" s="93"/>
      <c r="F128" s="93"/>
      <c r="G128" s="93"/>
      <c r="H128" s="76"/>
      <c r="I128" s="76"/>
      <c r="J128" s="76"/>
      <c r="K128" s="112"/>
    </row>
    <row r="129" spans="3:12" ht="18.75" x14ac:dyDescent="0.2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131</v>
      </c>
      <c r="H131" s="149" t="s">
        <v>46</v>
      </c>
      <c r="I131" s="149" t="s">
        <v>132</v>
      </c>
      <c r="J131" s="149" t="s">
        <v>410</v>
      </c>
      <c r="K131" s="149" t="s">
        <v>411</v>
      </c>
      <c r="L131" s="149" t="s">
        <v>464</v>
      </c>
    </row>
    <row r="132" spans="3:12" ht="15.75" thickBot="1" x14ac:dyDescent="0.3">
      <c r="C132" s="301" t="s">
        <v>1339</v>
      </c>
      <c r="D132" s="158"/>
      <c r="E132" s="96">
        <f>HLOOKUP($C132,$CB$2:$CE$3,2,0)</f>
        <v>15000</v>
      </c>
      <c r="F132" s="97">
        <f>D132*E132</f>
        <v>0</v>
      </c>
      <c r="G132" s="165"/>
      <c r="H132" s="98" t="s">
        <v>1014</v>
      </c>
      <c r="I132" s="98" t="str">
        <f>VLOOKUP(H132,Presupuesto!$B$11:$C$565,2,0)</f>
        <v>EQUIPO DE COMPUTACION</v>
      </c>
      <c r="J132" s="219" t="s">
        <v>1428</v>
      </c>
      <c r="K132" s="98" t="s">
        <v>394</v>
      </c>
      <c r="L132" s="98"/>
    </row>
    <row r="133" spans="3:12" x14ac:dyDescent="0.25">
      <c r="C133" s="301" t="s">
        <v>1337</v>
      </c>
      <c r="D133" s="151"/>
      <c r="E133" s="96">
        <f>HLOOKUP($C133,$CB$2:$CE$3,2,0)</f>
        <v>35000</v>
      </c>
      <c r="F133" s="97">
        <f>D133*E133</f>
        <v>0</v>
      </c>
      <c r="G133" s="165"/>
      <c r="H133" s="101" t="s">
        <v>1014</v>
      </c>
      <c r="I133" s="101" t="str">
        <f>VLOOKUP(H133,Presupuesto!$B$11:$C$565,2,0)</f>
        <v>EQUIPO DE COMPUTACION</v>
      </c>
      <c r="J133" s="98" t="str">
        <f>$J$132</f>
        <v>Posgrado</v>
      </c>
      <c r="K133" s="98" t="s">
        <v>412</v>
      </c>
      <c r="L133" s="98"/>
    </row>
    <row r="134" spans="3:12" x14ac:dyDescent="0.25">
      <c r="C134" s="99" t="s">
        <v>73</v>
      </c>
      <c r="D134" s="151"/>
      <c r="E134" s="100">
        <v>4000</v>
      </c>
      <c r="F134" s="97">
        <f t="shared" ref="F134:F145" si="11">D134*E134</f>
        <v>0</v>
      </c>
      <c r="G134" s="165"/>
      <c r="H134" s="101" t="s">
        <v>986</v>
      </c>
      <c r="I134" s="101" t="str">
        <f>VLOOKUP(H134,Presupuesto!$B$11:$C$565,2,0)</f>
        <v>EQUIPOS VARIOS DE OFICINA</v>
      </c>
      <c r="J134" s="98" t="str">
        <f t="shared" ref="J134:J144" si="12">$J$132</f>
        <v>Posgrado</v>
      </c>
      <c r="K134" s="98" t="s">
        <v>395</v>
      </c>
      <c r="L134" s="98"/>
    </row>
    <row r="135" spans="3:12" x14ac:dyDescent="0.25">
      <c r="C135" s="99" t="s">
        <v>74</v>
      </c>
      <c r="D135" s="151"/>
      <c r="E135" s="100">
        <v>8000</v>
      </c>
      <c r="F135" s="97">
        <f t="shared" si="11"/>
        <v>0</v>
      </c>
      <c r="G135" s="165"/>
      <c r="H135" s="101" t="s">
        <v>1014</v>
      </c>
      <c r="I135" s="101" t="str">
        <f>VLOOKUP(H135,Presupuesto!$B$11:$C$565,2,0)</f>
        <v>EQUIPO DE COMPUTACION</v>
      </c>
      <c r="J135" s="98" t="str">
        <f t="shared" si="12"/>
        <v>Posgrado</v>
      </c>
      <c r="K135" s="98" t="s">
        <v>395</v>
      </c>
      <c r="L135" s="98"/>
    </row>
    <row r="136" spans="3:12" x14ac:dyDescent="0.25">
      <c r="C136" s="99" t="s">
        <v>75</v>
      </c>
      <c r="D136" s="151"/>
      <c r="E136" s="100">
        <v>5000</v>
      </c>
      <c r="F136" s="97">
        <f t="shared" si="11"/>
        <v>0</v>
      </c>
      <c r="G136" s="165"/>
      <c r="H136" s="101" t="s">
        <v>1014</v>
      </c>
      <c r="I136" s="101" t="str">
        <f>VLOOKUP(H136,Presupuesto!$B$11:$C$565,2,0)</f>
        <v>EQUIPO DE COMPUTACION</v>
      </c>
      <c r="J136" s="98" t="str">
        <f t="shared" si="12"/>
        <v>Posgrado</v>
      </c>
      <c r="K136" s="98" t="s">
        <v>395</v>
      </c>
      <c r="L136" s="98"/>
    </row>
    <row r="137" spans="3:12" x14ac:dyDescent="0.25">
      <c r="C137" s="99" t="s">
        <v>35</v>
      </c>
      <c r="D137" s="151"/>
      <c r="E137" s="100">
        <v>13000</v>
      </c>
      <c r="F137" s="97">
        <f t="shared" si="11"/>
        <v>0</v>
      </c>
      <c r="G137" s="165"/>
      <c r="H137" s="101" t="s">
        <v>1000</v>
      </c>
      <c r="I137" s="101" t="str">
        <f>VLOOKUP(H137,Presupuesto!$B$11:$C$565,2,0)</f>
        <v>EQUIPO DE TRANSPORTE TRACCION Y ELEVACION</v>
      </c>
      <c r="J137" s="98" t="str">
        <f t="shared" si="12"/>
        <v>Posgrado</v>
      </c>
      <c r="K137" s="98" t="s">
        <v>395</v>
      </c>
      <c r="L137" s="98"/>
    </row>
    <row r="138" spans="3:12" x14ac:dyDescent="0.25">
      <c r="C138" s="99" t="s">
        <v>76</v>
      </c>
      <c r="D138" s="151"/>
      <c r="E138" s="100">
        <v>15000</v>
      </c>
      <c r="F138" s="97">
        <f t="shared" si="11"/>
        <v>0</v>
      </c>
      <c r="G138" s="165"/>
      <c r="H138" s="101" t="s">
        <v>1000</v>
      </c>
      <c r="I138" s="101" t="str">
        <f>VLOOKUP(H138,Presupuesto!$B$11:$C$565,2,0)</f>
        <v>EQUIPO DE TRANSPORTE TRACCION Y ELEVACION</v>
      </c>
      <c r="J138" s="98" t="str">
        <f t="shared" si="12"/>
        <v>Posgrado</v>
      </c>
      <c r="K138" s="98" t="s">
        <v>395</v>
      </c>
      <c r="L138" s="98"/>
    </row>
    <row r="139" spans="3:12" x14ac:dyDescent="0.25">
      <c r="C139" s="99" t="s">
        <v>77</v>
      </c>
      <c r="D139" s="151"/>
      <c r="E139" s="100">
        <v>10000</v>
      </c>
      <c r="F139" s="97">
        <f t="shared" si="11"/>
        <v>0</v>
      </c>
      <c r="G139" s="165"/>
      <c r="H139" s="101" t="s">
        <v>1000</v>
      </c>
      <c r="I139" s="101" t="str">
        <f>VLOOKUP(H139,Presupuesto!$B$11:$C$565,2,0)</f>
        <v>EQUIPO DE TRANSPORTE TRACCION Y ELEVACION</v>
      </c>
      <c r="J139" s="98" t="str">
        <f t="shared" si="12"/>
        <v>Posgrado</v>
      </c>
      <c r="K139" s="98" t="s">
        <v>403</v>
      </c>
      <c r="L139" s="98"/>
    </row>
    <row r="140" spans="3:12" x14ac:dyDescent="0.25">
      <c r="C140" s="99" t="s">
        <v>78</v>
      </c>
      <c r="D140" s="151"/>
      <c r="E140" s="100">
        <v>10000</v>
      </c>
      <c r="F140" s="97">
        <f t="shared" si="11"/>
        <v>0</v>
      </c>
      <c r="G140" s="165"/>
      <c r="H140" s="101" t="s">
        <v>1046</v>
      </c>
      <c r="I140" s="101" t="str">
        <f>VLOOKUP(H140,Presupuesto!$B$11:$C$565,2,0)</f>
        <v>APLICACIONES INFORMATICAS</v>
      </c>
      <c r="J140" s="98" t="str">
        <f t="shared" si="12"/>
        <v>Posgrado</v>
      </c>
      <c r="K140" s="98" t="s">
        <v>399</v>
      </c>
      <c r="L140" s="98"/>
    </row>
    <row r="141" spans="3:12" x14ac:dyDescent="0.25">
      <c r="C141" s="109" t="s">
        <v>79</v>
      </c>
      <c r="D141" s="151"/>
      <c r="E141" s="100">
        <v>2000</v>
      </c>
      <c r="F141" s="97">
        <f t="shared" si="11"/>
        <v>0</v>
      </c>
      <c r="G141" s="165"/>
      <c r="H141" s="110" t="s">
        <v>1014</v>
      </c>
      <c r="I141" s="110" t="str">
        <f>VLOOKUP(H141,Presupuesto!$B$11:$C$565,2,0)</f>
        <v>EQUIPO DE COMPUTACION</v>
      </c>
      <c r="J141" s="98" t="str">
        <f t="shared" si="12"/>
        <v>Posgrado</v>
      </c>
      <c r="K141" s="98" t="s">
        <v>395</v>
      </c>
      <c r="L141" s="98"/>
    </row>
    <row r="142" spans="3:12" x14ac:dyDescent="0.25">
      <c r="C142" s="109" t="s">
        <v>1450</v>
      </c>
      <c r="D142" s="151"/>
      <c r="E142" s="100">
        <v>1500</v>
      </c>
      <c r="F142" s="97">
        <f t="shared" si="11"/>
        <v>0</v>
      </c>
      <c r="G142" s="165"/>
      <c r="H142" s="110" t="s">
        <v>946</v>
      </c>
      <c r="I142" s="110" t="str">
        <f>VLOOKUP(H142,Presupuesto!$B$11:$C$565,2,0)</f>
        <v>UTILES Y MATERIALES ELECTRICOS</v>
      </c>
      <c r="J142" s="98" t="str">
        <f t="shared" si="12"/>
        <v>Posgrado</v>
      </c>
      <c r="K142" s="98" t="s">
        <v>395</v>
      </c>
      <c r="L142" s="98"/>
    </row>
    <row r="143" spans="3:12" x14ac:dyDescent="0.25">
      <c r="C143" s="109" t="s">
        <v>80</v>
      </c>
      <c r="D143" s="151"/>
      <c r="E143" s="100">
        <v>1500</v>
      </c>
      <c r="F143" s="97">
        <f t="shared" si="11"/>
        <v>0</v>
      </c>
      <c r="G143" s="165"/>
      <c r="H143" s="110" t="s">
        <v>1014</v>
      </c>
      <c r="I143" s="110" t="str">
        <f>VLOOKUP(H143,Presupuesto!$B$11:$C$565,2,0)</f>
        <v>EQUIPO DE COMPUTACION</v>
      </c>
      <c r="J143" s="98" t="str">
        <f t="shared" si="12"/>
        <v>Posgrado</v>
      </c>
      <c r="K143" s="98" t="s">
        <v>395</v>
      </c>
      <c r="L143" s="98"/>
    </row>
    <row r="144" spans="3:12" x14ac:dyDescent="0.25">
      <c r="C144" s="109" t="s">
        <v>81</v>
      </c>
      <c r="D144" s="151"/>
      <c r="E144" s="100">
        <v>500</v>
      </c>
      <c r="F144" s="97">
        <f t="shared" si="11"/>
        <v>0</v>
      </c>
      <c r="G144" s="165"/>
      <c r="H144" s="110" t="s">
        <v>955</v>
      </c>
      <c r="I144" s="110" t="str">
        <f>VLOOKUP(H144,Presupuesto!$B$11:$C$565,2,0)</f>
        <v>OTROS RESPUESTOS Y ACCESORIOS MENORES</v>
      </c>
      <c r="J144" s="98" t="str">
        <f t="shared" si="12"/>
        <v>Posgrado</v>
      </c>
      <c r="K144" s="98" t="s">
        <v>395</v>
      </c>
      <c r="L144" s="98"/>
    </row>
    <row r="145" spans="3:12" ht="15.75" thickBot="1" x14ac:dyDescent="0.3">
      <c r="C145" s="102" t="s">
        <v>82</v>
      </c>
      <c r="D145" s="159"/>
      <c r="E145" s="104">
        <v>20</v>
      </c>
      <c r="F145" s="105">
        <f t="shared" si="11"/>
        <v>0</v>
      </c>
      <c r="G145" s="162"/>
      <c r="H145" s="106" t="s">
        <v>955</v>
      </c>
      <c r="I145" s="106" t="str">
        <f>VLOOKUP(H145,Presupuesto!$B$11:$C$565,2,0)</f>
        <v>OTROS RESPUESTOS Y ACCESORIOS MENORES</v>
      </c>
      <c r="J145" s="106" t="str">
        <f>$J$132</f>
        <v>Posgrado</v>
      </c>
      <c r="K145" s="124" t="s">
        <v>394</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392</v>
      </c>
      <c r="D151" s="357"/>
      <c r="E151" s="93"/>
      <c r="F151" s="93"/>
      <c r="G151" s="93"/>
      <c r="H151" s="76"/>
      <c r="I151" s="76"/>
      <c r="J151" s="76"/>
      <c r="K151" s="112"/>
    </row>
    <row r="152" spans="3:12" ht="18.75" x14ac:dyDescent="0.25">
      <c r="C152" s="211"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131</v>
      </c>
      <c r="H154" s="149" t="s">
        <v>46</v>
      </c>
      <c r="I154" s="149" t="s">
        <v>132</v>
      </c>
      <c r="J154" s="149" t="s">
        <v>410</v>
      </c>
      <c r="K154" s="149" t="s">
        <v>411</v>
      </c>
      <c r="L154" s="149" t="s">
        <v>464</v>
      </c>
    </row>
    <row r="155" spans="3:12" ht="15.75" thickBot="1" x14ac:dyDescent="0.3">
      <c r="C155" s="301" t="s">
        <v>1339</v>
      </c>
      <c r="D155" s="158"/>
      <c r="E155" s="96">
        <f>HLOOKUP($C155,$CB$2:$CE$3,2,0)</f>
        <v>15000</v>
      </c>
      <c r="F155" s="97">
        <f>D155*E155</f>
        <v>0</v>
      </c>
      <c r="G155" s="165"/>
      <c r="H155" s="98" t="s">
        <v>1014</v>
      </c>
      <c r="I155" s="98" t="str">
        <f>VLOOKUP(H155,Presupuesto!$B$11:$C$565,2,0)</f>
        <v>EQUIPO DE COMPUTACION</v>
      </c>
      <c r="J155" s="219" t="s">
        <v>1428</v>
      </c>
      <c r="K155" s="98" t="s">
        <v>394</v>
      </c>
      <c r="L155" s="98"/>
    </row>
    <row r="156" spans="3:12" x14ac:dyDescent="0.25">
      <c r="C156" s="301" t="s">
        <v>1337</v>
      </c>
      <c r="D156" s="151"/>
      <c r="E156" s="96">
        <f>HLOOKUP($C156,$CB$2:$CE$3,2,0)</f>
        <v>35000</v>
      </c>
      <c r="F156" s="97">
        <f>D156*E156</f>
        <v>0</v>
      </c>
      <c r="G156" s="165"/>
      <c r="H156" s="101" t="s">
        <v>1014</v>
      </c>
      <c r="I156" s="101" t="str">
        <f>VLOOKUP(H156,Presupuesto!$B$11:$C$565,2,0)</f>
        <v>EQUIPO DE COMPUTACION</v>
      </c>
      <c r="J156" s="98" t="str">
        <f>$J$155</f>
        <v>Posgrado</v>
      </c>
      <c r="K156" s="98" t="s">
        <v>412</v>
      </c>
      <c r="L156" s="98"/>
    </row>
    <row r="157" spans="3:12" x14ac:dyDescent="0.25">
      <c r="C157" s="99" t="s">
        <v>73</v>
      </c>
      <c r="D157" s="151"/>
      <c r="E157" s="100">
        <v>4000</v>
      </c>
      <c r="F157" s="97">
        <f t="shared" ref="F157:F168" si="13">D157*E157</f>
        <v>0</v>
      </c>
      <c r="G157" s="165"/>
      <c r="H157" s="101" t="s">
        <v>986</v>
      </c>
      <c r="I157" s="101" t="str">
        <f>VLOOKUP(H157,Presupuesto!$B$11:$C$565,2,0)</f>
        <v>EQUIPOS VARIOS DE OFICINA</v>
      </c>
      <c r="J157" s="98" t="str">
        <f t="shared" ref="J157:J168" si="14">$J$155</f>
        <v>Posgrado</v>
      </c>
      <c r="K157" s="98" t="s">
        <v>395</v>
      </c>
      <c r="L157" s="98"/>
    </row>
    <row r="158" spans="3:12" x14ac:dyDescent="0.25">
      <c r="C158" s="99" t="s">
        <v>74</v>
      </c>
      <c r="D158" s="151"/>
      <c r="E158" s="100">
        <v>8000</v>
      </c>
      <c r="F158" s="97">
        <f t="shared" si="13"/>
        <v>0</v>
      </c>
      <c r="G158" s="165"/>
      <c r="H158" s="101" t="s">
        <v>1014</v>
      </c>
      <c r="I158" s="101" t="str">
        <f>VLOOKUP(H158,Presupuesto!$B$11:$C$565,2,0)</f>
        <v>EQUIPO DE COMPUTACION</v>
      </c>
      <c r="J158" s="98" t="str">
        <f t="shared" si="14"/>
        <v>Posgrado</v>
      </c>
      <c r="K158" s="98" t="s">
        <v>395</v>
      </c>
      <c r="L158" s="98"/>
    </row>
    <row r="159" spans="3:12" x14ac:dyDescent="0.25">
      <c r="C159" s="99" t="s">
        <v>75</v>
      </c>
      <c r="D159" s="151"/>
      <c r="E159" s="100">
        <v>5000</v>
      </c>
      <c r="F159" s="97">
        <f t="shared" si="13"/>
        <v>0</v>
      </c>
      <c r="G159" s="165"/>
      <c r="H159" s="101" t="s">
        <v>1014</v>
      </c>
      <c r="I159" s="101" t="str">
        <f>VLOOKUP(H159,Presupuesto!$B$11:$C$565,2,0)</f>
        <v>EQUIPO DE COMPUTACION</v>
      </c>
      <c r="J159" s="98" t="str">
        <f t="shared" si="14"/>
        <v>Posgrado</v>
      </c>
      <c r="K159" s="98" t="s">
        <v>395</v>
      </c>
      <c r="L159" s="98"/>
    </row>
    <row r="160" spans="3:12" x14ac:dyDescent="0.25">
      <c r="C160" s="99" t="s">
        <v>35</v>
      </c>
      <c r="D160" s="151"/>
      <c r="E160" s="100">
        <v>13000</v>
      </c>
      <c r="F160" s="97">
        <f t="shared" si="13"/>
        <v>0</v>
      </c>
      <c r="G160" s="165"/>
      <c r="H160" s="101" t="s">
        <v>1000</v>
      </c>
      <c r="I160" s="101" t="str">
        <f>VLOOKUP(H160,Presupuesto!$B$11:$C$565,2,0)</f>
        <v>EQUIPO DE TRANSPORTE TRACCION Y ELEVACION</v>
      </c>
      <c r="J160" s="98" t="str">
        <f t="shared" si="14"/>
        <v>Posgrado</v>
      </c>
      <c r="K160" s="98" t="s">
        <v>395</v>
      </c>
      <c r="L160" s="98"/>
    </row>
    <row r="161" spans="3:12" x14ac:dyDescent="0.25">
      <c r="C161" s="99" t="s">
        <v>76</v>
      </c>
      <c r="D161" s="151"/>
      <c r="E161" s="100">
        <v>15000</v>
      </c>
      <c r="F161" s="97">
        <f t="shared" si="13"/>
        <v>0</v>
      </c>
      <c r="G161" s="165"/>
      <c r="H161" s="101" t="s">
        <v>1000</v>
      </c>
      <c r="I161" s="101" t="str">
        <f>VLOOKUP(H161,Presupuesto!$B$11:$C$565,2,0)</f>
        <v>EQUIPO DE TRANSPORTE TRACCION Y ELEVACION</v>
      </c>
      <c r="J161" s="98" t="str">
        <f t="shared" si="14"/>
        <v>Posgrado</v>
      </c>
      <c r="K161" s="98" t="s">
        <v>395</v>
      </c>
      <c r="L161" s="98"/>
    </row>
    <row r="162" spans="3:12" x14ac:dyDescent="0.25">
      <c r="C162" s="99" t="s">
        <v>77</v>
      </c>
      <c r="D162" s="151"/>
      <c r="E162" s="100">
        <v>10000</v>
      </c>
      <c r="F162" s="97">
        <f t="shared" si="13"/>
        <v>0</v>
      </c>
      <c r="G162" s="165"/>
      <c r="H162" s="101" t="s">
        <v>1000</v>
      </c>
      <c r="I162" s="101" t="str">
        <f>VLOOKUP(H162,Presupuesto!$B$11:$C$565,2,0)</f>
        <v>EQUIPO DE TRANSPORTE TRACCION Y ELEVACION</v>
      </c>
      <c r="J162" s="98" t="str">
        <f t="shared" si="14"/>
        <v>Posgrado</v>
      </c>
      <c r="K162" s="98" t="s">
        <v>403</v>
      </c>
      <c r="L162" s="98"/>
    </row>
    <row r="163" spans="3:12" x14ac:dyDescent="0.25">
      <c r="C163" s="99" t="s">
        <v>78</v>
      </c>
      <c r="D163" s="151"/>
      <c r="E163" s="100">
        <v>10000</v>
      </c>
      <c r="F163" s="97">
        <f t="shared" si="13"/>
        <v>0</v>
      </c>
      <c r="G163" s="165"/>
      <c r="H163" s="101" t="s">
        <v>1046</v>
      </c>
      <c r="I163" s="101" t="str">
        <f>VLOOKUP(H163,Presupuesto!$B$11:$C$565,2,0)</f>
        <v>APLICACIONES INFORMATICAS</v>
      </c>
      <c r="J163" s="98" t="str">
        <f t="shared" si="14"/>
        <v>Posgrado</v>
      </c>
      <c r="K163" s="98" t="s">
        <v>399</v>
      </c>
      <c r="L163" s="98"/>
    </row>
    <row r="164" spans="3:12" x14ac:dyDescent="0.25">
      <c r="C164" s="109" t="s">
        <v>79</v>
      </c>
      <c r="D164" s="151"/>
      <c r="E164" s="100">
        <v>2000</v>
      </c>
      <c r="F164" s="97">
        <f t="shared" si="13"/>
        <v>0</v>
      </c>
      <c r="G164" s="165"/>
      <c r="H164" s="110" t="s">
        <v>1014</v>
      </c>
      <c r="I164" s="110" t="str">
        <f>VLOOKUP(H164,Presupuesto!$B$11:$C$565,2,0)</f>
        <v>EQUIPO DE COMPUTACION</v>
      </c>
      <c r="J164" s="98" t="str">
        <f t="shared" si="14"/>
        <v>Posgrado</v>
      </c>
      <c r="K164" s="98" t="s">
        <v>395</v>
      </c>
      <c r="L164" s="98"/>
    </row>
    <row r="165" spans="3:12" x14ac:dyDescent="0.25">
      <c r="C165" s="109" t="s">
        <v>1450</v>
      </c>
      <c r="D165" s="151"/>
      <c r="E165" s="100">
        <v>1500</v>
      </c>
      <c r="F165" s="97">
        <f t="shared" si="13"/>
        <v>0</v>
      </c>
      <c r="G165" s="165"/>
      <c r="H165" s="110" t="s">
        <v>946</v>
      </c>
      <c r="I165" s="110" t="str">
        <f>VLOOKUP(H165,Presupuesto!$B$11:$C$565,2,0)</f>
        <v>UTILES Y MATERIALES ELECTRICOS</v>
      </c>
      <c r="J165" s="98" t="str">
        <f t="shared" si="14"/>
        <v>Posgrado</v>
      </c>
      <c r="K165" s="98" t="s">
        <v>395</v>
      </c>
      <c r="L165" s="98"/>
    </row>
    <row r="166" spans="3:12" x14ac:dyDescent="0.25">
      <c r="C166" s="109" t="s">
        <v>80</v>
      </c>
      <c r="D166" s="151"/>
      <c r="E166" s="100">
        <v>1500</v>
      </c>
      <c r="F166" s="97">
        <f t="shared" si="13"/>
        <v>0</v>
      </c>
      <c r="G166" s="165"/>
      <c r="H166" s="110" t="s">
        <v>1014</v>
      </c>
      <c r="I166" s="110" t="str">
        <f>VLOOKUP(H166,Presupuesto!$B$11:$C$565,2,0)</f>
        <v>EQUIPO DE COMPUTACION</v>
      </c>
      <c r="J166" s="98" t="str">
        <f t="shared" si="14"/>
        <v>Posgrado</v>
      </c>
      <c r="K166" s="98" t="s">
        <v>395</v>
      </c>
      <c r="L166" s="98"/>
    </row>
    <row r="167" spans="3:12" x14ac:dyDescent="0.25">
      <c r="C167" s="109" t="s">
        <v>81</v>
      </c>
      <c r="D167" s="151"/>
      <c r="E167" s="100">
        <v>500</v>
      </c>
      <c r="F167" s="97">
        <f t="shared" si="13"/>
        <v>0</v>
      </c>
      <c r="G167" s="165"/>
      <c r="H167" s="110" t="s">
        <v>955</v>
      </c>
      <c r="I167" s="110" t="str">
        <f>VLOOKUP(H167,Presupuesto!$B$11:$C$565,2,0)</f>
        <v>OTROS RESPUESTOS Y ACCESORIOS MENORES</v>
      </c>
      <c r="J167" s="98" t="str">
        <f t="shared" si="14"/>
        <v>Posgrado</v>
      </c>
      <c r="K167" s="98" t="s">
        <v>395</v>
      </c>
      <c r="L167" s="98"/>
    </row>
    <row r="168" spans="3:12" ht="15.75" thickBot="1" x14ac:dyDescent="0.3">
      <c r="C168" s="102" t="s">
        <v>82</v>
      </c>
      <c r="D168" s="159"/>
      <c r="E168" s="104">
        <v>20</v>
      </c>
      <c r="F168" s="105">
        <f t="shared" si="13"/>
        <v>0</v>
      </c>
      <c r="G168" s="162"/>
      <c r="H168" s="106" t="s">
        <v>955</v>
      </c>
      <c r="I168" s="106" t="str">
        <f>VLOOKUP(H168,Presupuesto!$B$11:$C$565,2,0)</f>
        <v>OTROS RESPUESTOS Y ACCESORIOS MENORES</v>
      </c>
      <c r="J168" s="106" t="str">
        <f t="shared" si="14"/>
        <v>Posgrado</v>
      </c>
      <c r="K168" s="124" t="s">
        <v>394</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392</v>
      </c>
      <c r="D174" s="357"/>
      <c r="E174" s="93"/>
      <c r="F174" s="93"/>
      <c r="G174" s="93"/>
      <c r="H174" s="76"/>
      <c r="I174" s="76"/>
      <c r="J174" s="76"/>
      <c r="K174" s="112"/>
    </row>
    <row r="175" spans="3:12" ht="18.75" x14ac:dyDescent="0.2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131</v>
      </c>
      <c r="H177" s="149" t="s">
        <v>46</v>
      </c>
      <c r="I177" s="149" t="s">
        <v>132</v>
      </c>
      <c r="J177" s="149" t="s">
        <v>410</v>
      </c>
      <c r="K177" s="149" t="s">
        <v>411</v>
      </c>
      <c r="L177" s="149" t="s">
        <v>464</v>
      </c>
    </row>
    <row r="178" spans="3:12" ht="15.75" thickBot="1" x14ac:dyDescent="0.3">
      <c r="C178" s="301" t="s">
        <v>1339</v>
      </c>
      <c r="D178" s="158"/>
      <c r="E178" s="96">
        <f>HLOOKUP($C178,$CB$2:$CE$3,2,0)</f>
        <v>15000</v>
      </c>
      <c r="F178" s="97">
        <f>D178*E178</f>
        <v>0</v>
      </c>
      <c r="G178" s="165"/>
      <c r="H178" s="98" t="s">
        <v>1014</v>
      </c>
      <c r="I178" s="98" t="str">
        <f>VLOOKUP(H178,Presupuesto!$B$11:$C$565,2,0)</f>
        <v>EQUIPO DE COMPUTACION</v>
      </c>
      <c r="J178" s="219" t="s">
        <v>1428</v>
      </c>
      <c r="K178" s="98" t="s">
        <v>394</v>
      </c>
      <c r="L178" s="98"/>
    </row>
    <row r="179" spans="3:12" x14ac:dyDescent="0.25">
      <c r="C179" s="301" t="s">
        <v>1337</v>
      </c>
      <c r="D179" s="151"/>
      <c r="E179" s="96">
        <f>HLOOKUP($C179,$CB$2:$CE$3,2,0)</f>
        <v>35000</v>
      </c>
      <c r="F179" s="97">
        <f>D179*E179</f>
        <v>0</v>
      </c>
      <c r="G179" s="165"/>
      <c r="H179" s="101" t="s">
        <v>1014</v>
      </c>
      <c r="I179" s="101" t="str">
        <f>VLOOKUP(H179,Presupuesto!$B$11:$C$565,2,0)</f>
        <v>EQUIPO DE COMPUTACION</v>
      </c>
      <c r="J179" s="98" t="str">
        <f>$J$178</f>
        <v>Posgrado</v>
      </c>
      <c r="K179" s="98" t="s">
        <v>412</v>
      </c>
      <c r="L179" s="98"/>
    </row>
    <row r="180" spans="3:12" x14ac:dyDescent="0.25">
      <c r="C180" s="99" t="s">
        <v>73</v>
      </c>
      <c r="D180" s="151"/>
      <c r="E180" s="100">
        <v>4000</v>
      </c>
      <c r="F180" s="97">
        <f t="shared" ref="F180:F191" si="15">D180*E180</f>
        <v>0</v>
      </c>
      <c r="G180" s="165"/>
      <c r="H180" s="101" t="s">
        <v>986</v>
      </c>
      <c r="I180" s="101" t="str">
        <f>VLOOKUP(H180,Presupuesto!$B$11:$C$565,2,0)</f>
        <v>EQUIPOS VARIOS DE OFICINA</v>
      </c>
      <c r="J180" s="98" t="str">
        <f t="shared" ref="J180:J191" si="16">$J$178</f>
        <v>Posgrado</v>
      </c>
      <c r="K180" s="98" t="s">
        <v>395</v>
      </c>
      <c r="L180" s="98"/>
    </row>
    <row r="181" spans="3:12" x14ac:dyDescent="0.25">
      <c r="C181" s="99" t="s">
        <v>74</v>
      </c>
      <c r="D181" s="151"/>
      <c r="E181" s="100">
        <v>8000</v>
      </c>
      <c r="F181" s="97">
        <f t="shared" si="15"/>
        <v>0</v>
      </c>
      <c r="G181" s="165"/>
      <c r="H181" s="101" t="s">
        <v>1014</v>
      </c>
      <c r="I181" s="101" t="str">
        <f>VLOOKUP(H181,Presupuesto!$B$11:$C$565,2,0)</f>
        <v>EQUIPO DE COMPUTACION</v>
      </c>
      <c r="J181" s="98" t="str">
        <f t="shared" si="16"/>
        <v>Posgrado</v>
      </c>
      <c r="K181" s="98" t="s">
        <v>395</v>
      </c>
      <c r="L181" s="98"/>
    </row>
    <row r="182" spans="3:12" x14ac:dyDescent="0.25">
      <c r="C182" s="99" t="s">
        <v>75</v>
      </c>
      <c r="D182" s="151"/>
      <c r="E182" s="100">
        <v>5000</v>
      </c>
      <c r="F182" s="97">
        <f t="shared" si="15"/>
        <v>0</v>
      </c>
      <c r="G182" s="165"/>
      <c r="H182" s="101" t="s">
        <v>1014</v>
      </c>
      <c r="I182" s="101" t="str">
        <f>VLOOKUP(H182,Presupuesto!$B$11:$C$565,2,0)</f>
        <v>EQUIPO DE COMPUTACION</v>
      </c>
      <c r="J182" s="98" t="str">
        <f t="shared" si="16"/>
        <v>Posgrado</v>
      </c>
      <c r="K182" s="98" t="s">
        <v>395</v>
      </c>
      <c r="L182" s="98"/>
    </row>
    <row r="183" spans="3:12" x14ac:dyDescent="0.25">
      <c r="C183" s="99" t="s">
        <v>35</v>
      </c>
      <c r="D183" s="151"/>
      <c r="E183" s="100">
        <v>13000</v>
      </c>
      <c r="F183" s="97">
        <f t="shared" si="15"/>
        <v>0</v>
      </c>
      <c r="G183" s="165"/>
      <c r="H183" s="101" t="s">
        <v>1000</v>
      </c>
      <c r="I183" s="101" t="str">
        <f>VLOOKUP(H183,Presupuesto!$B$11:$C$565,2,0)</f>
        <v>EQUIPO DE TRANSPORTE TRACCION Y ELEVACION</v>
      </c>
      <c r="J183" s="98" t="str">
        <f t="shared" si="16"/>
        <v>Posgrado</v>
      </c>
      <c r="K183" s="98" t="s">
        <v>395</v>
      </c>
      <c r="L183" s="98"/>
    </row>
    <row r="184" spans="3:12" x14ac:dyDescent="0.25">
      <c r="C184" s="99" t="s">
        <v>76</v>
      </c>
      <c r="D184" s="151"/>
      <c r="E184" s="100">
        <v>15000</v>
      </c>
      <c r="F184" s="97">
        <f t="shared" si="15"/>
        <v>0</v>
      </c>
      <c r="G184" s="165"/>
      <c r="H184" s="101" t="s">
        <v>1000</v>
      </c>
      <c r="I184" s="101" t="str">
        <f>VLOOKUP(H184,Presupuesto!$B$11:$C$565,2,0)</f>
        <v>EQUIPO DE TRANSPORTE TRACCION Y ELEVACION</v>
      </c>
      <c r="J184" s="98" t="str">
        <f t="shared" si="16"/>
        <v>Posgrado</v>
      </c>
      <c r="K184" s="98" t="s">
        <v>395</v>
      </c>
      <c r="L184" s="98"/>
    </row>
    <row r="185" spans="3:12" x14ac:dyDescent="0.25">
      <c r="C185" s="99" t="s">
        <v>77</v>
      </c>
      <c r="D185" s="151"/>
      <c r="E185" s="100">
        <v>10000</v>
      </c>
      <c r="F185" s="97">
        <f t="shared" si="15"/>
        <v>0</v>
      </c>
      <c r="G185" s="165"/>
      <c r="H185" s="101" t="s">
        <v>1000</v>
      </c>
      <c r="I185" s="101" t="str">
        <f>VLOOKUP(H185,Presupuesto!$B$11:$C$565,2,0)</f>
        <v>EQUIPO DE TRANSPORTE TRACCION Y ELEVACION</v>
      </c>
      <c r="J185" s="98" t="str">
        <f t="shared" si="16"/>
        <v>Posgrado</v>
      </c>
      <c r="K185" s="98" t="s">
        <v>403</v>
      </c>
      <c r="L185" s="98"/>
    </row>
    <row r="186" spans="3:12" x14ac:dyDescent="0.25">
      <c r="C186" s="99" t="s">
        <v>78</v>
      </c>
      <c r="D186" s="151"/>
      <c r="E186" s="100">
        <v>10000</v>
      </c>
      <c r="F186" s="97">
        <f t="shared" si="15"/>
        <v>0</v>
      </c>
      <c r="G186" s="165"/>
      <c r="H186" s="101" t="s">
        <v>1046</v>
      </c>
      <c r="I186" s="101" t="str">
        <f>VLOOKUP(H186,Presupuesto!$B$11:$C$565,2,0)</f>
        <v>APLICACIONES INFORMATICAS</v>
      </c>
      <c r="J186" s="98" t="str">
        <f t="shared" si="16"/>
        <v>Posgrado</v>
      </c>
      <c r="K186" s="98" t="s">
        <v>399</v>
      </c>
      <c r="L186" s="98"/>
    </row>
    <row r="187" spans="3:12" x14ac:dyDescent="0.25">
      <c r="C187" s="109" t="s">
        <v>79</v>
      </c>
      <c r="D187" s="151"/>
      <c r="E187" s="100">
        <v>2000</v>
      </c>
      <c r="F187" s="97">
        <f t="shared" si="15"/>
        <v>0</v>
      </c>
      <c r="G187" s="165"/>
      <c r="H187" s="110" t="s">
        <v>1014</v>
      </c>
      <c r="I187" s="110" t="str">
        <f>VLOOKUP(H187,Presupuesto!$B$11:$C$565,2,0)</f>
        <v>EQUIPO DE COMPUTACION</v>
      </c>
      <c r="J187" s="98" t="str">
        <f t="shared" si="16"/>
        <v>Posgrado</v>
      </c>
      <c r="K187" s="98" t="s">
        <v>395</v>
      </c>
      <c r="L187" s="98"/>
    </row>
    <row r="188" spans="3:12" x14ac:dyDescent="0.25">
      <c r="C188" s="109" t="s">
        <v>1450</v>
      </c>
      <c r="D188" s="151"/>
      <c r="E188" s="100">
        <v>1500</v>
      </c>
      <c r="F188" s="97">
        <f t="shared" si="15"/>
        <v>0</v>
      </c>
      <c r="G188" s="165"/>
      <c r="H188" s="110" t="s">
        <v>946</v>
      </c>
      <c r="I188" s="110" t="str">
        <f>VLOOKUP(H188,Presupuesto!$B$11:$C$565,2,0)</f>
        <v>UTILES Y MATERIALES ELECTRICOS</v>
      </c>
      <c r="J188" s="98" t="str">
        <f t="shared" si="16"/>
        <v>Posgrado</v>
      </c>
      <c r="K188" s="98" t="s">
        <v>395</v>
      </c>
      <c r="L188" s="98"/>
    </row>
    <row r="189" spans="3:12" x14ac:dyDescent="0.25">
      <c r="C189" s="109" t="s">
        <v>80</v>
      </c>
      <c r="D189" s="151"/>
      <c r="E189" s="100">
        <v>1500</v>
      </c>
      <c r="F189" s="97">
        <f t="shared" si="15"/>
        <v>0</v>
      </c>
      <c r="G189" s="165"/>
      <c r="H189" s="110" t="s">
        <v>1014</v>
      </c>
      <c r="I189" s="110" t="str">
        <f>VLOOKUP(H189,Presupuesto!$B$11:$C$565,2,0)</f>
        <v>EQUIPO DE COMPUTACION</v>
      </c>
      <c r="J189" s="98" t="str">
        <f t="shared" si="16"/>
        <v>Posgrado</v>
      </c>
      <c r="K189" s="98" t="s">
        <v>395</v>
      </c>
      <c r="L189" s="98"/>
    </row>
    <row r="190" spans="3:12" x14ac:dyDescent="0.25">
      <c r="C190" s="109" t="s">
        <v>81</v>
      </c>
      <c r="D190" s="151"/>
      <c r="E190" s="100">
        <v>500</v>
      </c>
      <c r="F190" s="97">
        <f t="shared" si="15"/>
        <v>0</v>
      </c>
      <c r="G190" s="165"/>
      <c r="H190" s="110" t="s">
        <v>955</v>
      </c>
      <c r="I190" s="110" t="str">
        <f>VLOOKUP(H190,Presupuesto!$B$11:$C$565,2,0)</f>
        <v>OTROS RESPUESTOS Y ACCESORIOS MENORES</v>
      </c>
      <c r="J190" s="98" t="str">
        <f t="shared" si="16"/>
        <v>Posgrado</v>
      </c>
      <c r="K190" s="98" t="s">
        <v>395</v>
      </c>
      <c r="L190" s="98"/>
    </row>
    <row r="191" spans="3:12" ht="15.75" thickBot="1" x14ac:dyDescent="0.3">
      <c r="C191" s="102" t="s">
        <v>82</v>
      </c>
      <c r="D191" s="159"/>
      <c r="E191" s="104">
        <v>20</v>
      </c>
      <c r="F191" s="105">
        <f t="shared" si="15"/>
        <v>0</v>
      </c>
      <c r="G191" s="162"/>
      <c r="H191" s="106" t="s">
        <v>955</v>
      </c>
      <c r="I191" s="106" t="str">
        <f>VLOOKUP(H191,Presupuesto!$B$11:$C$565,2,0)</f>
        <v>OTROS RESPUESTOS Y ACCESORIOS MENORES</v>
      </c>
      <c r="J191" s="106" t="str">
        <f t="shared" si="16"/>
        <v>Posgrado</v>
      </c>
      <c r="K191" s="124" t="s">
        <v>394</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392</v>
      </c>
      <c r="D197" s="357"/>
      <c r="E197" s="93"/>
      <c r="F197" s="93"/>
      <c r="G197" s="93"/>
      <c r="H197" s="76"/>
      <c r="I197" s="76"/>
      <c r="J197" s="76"/>
      <c r="K197" s="112"/>
    </row>
    <row r="198" spans="3:12" ht="18.75" x14ac:dyDescent="0.2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131</v>
      </c>
      <c r="H200" s="149" t="s">
        <v>46</v>
      </c>
      <c r="I200" s="149" t="s">
        <v>132</v>
      </c>
      <c r="J200" s="149" t="s">
        <v>410</v>
      </c>
      <c r="K200" s="149" t="s">
        <v>411</v>
      </c>
      <c r="L200" s="149" t="s">
        <v>464</v>
      </c>
    </row>
    <row r="201" spans="3:12" ht="15.75" thickBot="1" x14ac:dyDescent="0.3">
      <c r="C201" s="301" t="s">
        <v>1339</v>
      </c>
      <c r="D201" s="158"/>
      <c r="E201" s="96">
        <f>HLOOKUP($C201,$CB$2:$CE$3,2,0)</f>
        <v>15000</v>
      </c>
      <c r="F201" s="97">
        <f>D201*E201</f>
        <v>0</v>
      </c>
      <c r="G201" s="165"/>
      <c r="H201" s="98" t="s">
        <v>1014</v>
      </c>
      <c r="I201" s="98" t="str">
        <f>VLOOKUP(H201,Presupuesto!$B$11:$C$565,2,0)</f>
        <v>EQUIPO DE COMPUTACION</v>
      </c>
      <c r="J201" s="219" t="s">
        <v>1428</v>
      </c>
      <c r="K201" s="98" t="s">
        <v>394</v>
      </c>
      <c r="L201" s="98"/>
    </row>
    <row r="202" spans="3:12" x14ac:dyDescent="0.25">
      <c r="C202" s="301" t="s">
        <v>1337</v>
      </c>
      <c r="D202" s="151"/>
      <c r="E202" s="96">
        <f>HLOOKUP($C202,$CB$2:$CE$3,2,0)</f>
        <v>35000</v>
      </c>
      <c r="F202" s="97">
        <f>D202*E202</f>
        <v>0</v>
      </c>
      <c r="G202" s="165"/>
      <c r="H202" s="101" t="s">
        <v>1014</v>
      </c>
      <c r="I202" s="101" t="str">
        <f>VLOOKUP(H202,Presupuesto!$B$11:$C$565,2,0)</f>
        <v>EQUIPO DE COMPUTACION</v>
      </c>
      <c r="J202" s="98" t="str">
        <f>$J$201</f>
        <v>Posgrado</v>
      </c>
      <c r="K202" s="98" t="s">
        <v>412</v>
      </c>
      <c r="L202" s="98"/>
    </row>
    <row r="203" spans="3:12" x14ac:dyDescent="0.25">
      <c r="C203" s="99" t="s">
        <v>73</v>
      </c>
      <c r="D203" s="151"/>
      <c r="E203" s="100">
        <v>4000</v>
      </c>
      <c r="F203" s="97">
        <f t="shared" ref="F203:F214" si="17">D203*E203</f>
        <v>0</v>
      </c>
      <c r="G203" s="165"/>
      <c r="H203" s="101" t="s">
        <v>986</v>
      </c>
      <c r="I203" s="101" t="str">
        <f>VLOOKUP(H203,Presupuesto!$B$11:$C$565,2,0)</f>
        <v>EQUIPOS VARIOS DE OFICINA</v>
      </c>
      <c r="J203" s="98" t="str">
        <f t="shared" ref="J203:J214" si="18">$J$201</f>
        <v>Posgrado</v>
      </c>
      <c r="K203" s="98" t="s">
        <v>395</v>
      </c>
      <c r="L203" s="98"/>
    </row>
    <row r="204" spans="3:12" x14ac:dyDescent="0.25">
      <c r="C204" s="99" t="s">
        <v>74</v>
      </c>
      <c r="D204" s="151"/>
      <c r="E204" s="100">
        <v>8000</v>
      </c>
      <c r="F204" s="97">
        <f t="shared" si="17"/>
        <v>0</v>
      </c>
      <c r="G204" s="165"/>
      <c r="H204" s="101" t="s">
        <v>1014</v>
      </c>
      <c r="I204" s="101" t="str">
        <f>VLOOKUP(H204,Presupuesto!$B$11:$C$565,2,0)</f>
        <v>EQUIPO DE COMPUTACION</v>
      </c>
      <c r="J204" s="98" t="str">
        <f t="shared" si="18"/>
        <v>Posgrado</v>
      </c>
      <c r="K204" s="98" t="s">
        <v>395</v>
      </c>
      <c r="L204" s="98"/>
    </row>
    <row r="205" spans="3:12" x14ac:dyDescent="0.25">
      <c r="C205" s="99" t="s">
        <v>75</v>
      </c>
      <c r="D205" s="151"/>
      <c r="E205" s="100">
        <v>5000</v>
      </c>
      <c r="F205" s="97">
        <f t="shared" si="17"/>
        <v>0</v>
      </c>
      <c r="G205" s="165"/>
      <c r="H205" s="101" t="s">
        <v>1014</v>
      </c>
      <c r="I205" s="101" t="str">
        <f>VLOOKUP(H205,Presupuesto!$B$11:$C$565,2,0)</f>
        <v>EQUIPO DE COMPUTACION</v>
      </c>
      <c r="J205" s="98" t="str">
        <f t="shared" si="18"/>
        <v>Posgrado</v>
      </c>
      <c r="K205" s="98" t="s">
        <v>395</v>
      </c>
      <c r="L205" s="98"/>
    </row>
    <row r="206" spans="3:12" x14ac:dyDescent="0.25">
      <c r="C206" s="99" t="s">
        <v>35</v>
      </c>
      <c r="D206" s="151"/>
      <c r="E206" s="100">
        <v>13000</v>
      </c>
      <c r="F206" s="97">
        <f t="shared" si="17"/>
        <v>0</v>
      </c>
      <c r="G206" s="165"/>
      <c r="H206" s="101" t="s">
        <v>1000</v>
      </c>
      <c r="I206" s="101" t="str">
        <f>VLOOKUP(H206,Presupuesto!$B$11:$C$565,2,0)</f>
        <v>EQUIPO DE TRANSPORTE TRACCION Y ELEVACION</v>
      </c>
      <c r="J206" s="98" t="str">
        <f t="shared" si="18"/>
        <v>Posgrado</v>
      </c>
      <c r="K206" s="98" t="s">
        <v>395</v>
      </c>
      <c r="L206" s="98"/>
    </row>
    <row r="207" spans="3:12" x14ac:dyDescent="0.25">
      <c r="C207" s="99" t="s">
        <v>76</v>
      </c>
      <c r="D207" s="151"/>
      <c r="E207" s="100">
        <v>15000</v>
      </c>
      <c r="F207" s="97">
        <f t="shared" si="17"/>
        <v>0</v>
      </c>
      <c r="G207" s="165"/>
      <c r="H207" s="101" t="s">
        <v>1000</v>
      </c>
      <c r="I207" s="101" t="str">
        <f>VLOOKUP(H207,Presupuesto!$B$11:$C$565,2,0)</f>
        <v>EQUIPO DE TRANSPORTE TRACCION Y ELEVACION</v>
      </c>
      <c r="J207" s="98" t="str">
        <f t="shared" si="18"/>
        <v>Posgrado</v>
      </c>
      <c r="K207" s="98" t="s">
        <v>395</v>
      </c>
      <c r="L207" s="98"/>
    </row>
    <row r="208" spans="3:12" x14ac:dyDescent="0.25">
      <c r="C208" s="99" t="s">
        <v>77</v>
      </c>
      <c r="D208" s="151"/>
      <c r="E208" s="100">
        <v>10000</v>
      </c>
      <c r="F208" s="97">
        <f t="shared" si="17"/>
        <v>0</v>
      </c>
      <c r="G208" s="165"/>
      <c r="H208" s="101" t="s">
        <v>1000</v>
      </c>
      <c r="I208" s="101" t="str">
        <f>VLOOKUP(H208,Presupuesto!$B$11:$C$565,2,0)</f>
        <v>EQUIPO DE TRANSPORTE TRACCION Y ELEVACION</v>
      </c>
      <c r="J208" s="98" t="str">
        <f t="shared" si="18"/>
        <v>Posgrado</v>
      </c>
      <c r="K208" s="98" t="s">
        <v>403</v>
      </c>
      <c r="L208" s="98"/>
    </row>
    <row r="209" spans="3:12" x14ac:dyDescent="0.25">
      <c r="C209" s="99" t="s">
        <v>78</v>
      </c>
      <c r="D209" s="151"/>
      <c r="E209" s="100">
        <v>10000</v>
      </c>
      <c r="F209" s="97">
        <f t="shared" si="17"/>
        <v>0</v>
      </c>
      <c r="G209" s="165"/>
      <c r="H209" s="101" t="s">
        <v>1046</v>
      </c>
      <c r="I209" s="101" t="str">
        <f>VLOOKUP(H209,Presupuesto!$B$11:$C$565,2,0)</f>
        <v>APLICACIONES INFORMATICAS</v>
      </c>
      <c r="J209" s="98" t="str">
        <f t="shared" si="18"/>
        <v>Posgrado</v>
      </c>
      <c r="K209" s="98" t="s">
        <v>399</v>
      </c>
      <c r="L209" s="98"/>
    </row>
    <row r="210" spans="3:12" x14ac:dyDescent="0.25">
      <c r="C210" s="109" t="s">
        <v>79</v>
      </c>
      <c r="D210" s="151"/>
      <c r="E210" s="100">
        <v>2000</v>
      </c>
      <c r="F210" s="97">
        <f t="shared" si="17"/>
        <v>0</v>
      </c>
      <c r="G210" s="165"/>
      <c r="H210" s="110" t="s">
        <v>1014</v>
      </c>
      <c r="I210" s="110" t="str">
        <f>VLOOKUP(H210,Presupuesto!$B$11:$C$565,2,0)</f>
        <v>EQUIPO DE COMPUTACION</v>
      </c>
      <c r="J210" s="98" t="str">
        <f t="shared" si="18"/>
        <v>Posgrado</v>
      </c>
      <c r="K210" s="98" t="s">
        <v>395</v>
      </c>
      <c r="L210" s="98"/>
    </row>
    <row r="211" spans="3:12" x14ac:dyDescent="0.25">
      <c r="C211" s="109" t="s">
        <v>1450</v>
      </c>
      <c r="D211" s="151"/>
      <c r="E211" s="100">
        <v>1500</v>
      </c>
      <c r="F211" s="97">
        <f t="shared" si="17"/>
        <v>0</v>
      </c>
      <c r="G211" s="165"/>
      <c r="H211" s="110" t="s">
        <v>946</v>
      </c>
      <c r="I211" s="110" t="str">
        <f>VLOOKUP(H211,Presupuesto!$B$11:$C$565,2,0)</f>
        <v>UTILES Y MATERIALES ELECTRICOS</v>
      </c>
      <c r="J211" s="98" t="str">
        <f t="shared" si="18"/>
        <v>Posgrado</v>
      </c>
      <c r="K211" s="98" t="s">
        <v>395</v>
      </c>
      <c r="L211" s="98"/>
    </row>
    <row r="212" spans="3:12" x14ac:dyDescent="0.25">
      <c r="C212" s="109" t="s">
        <v>80</v>
      </c>
      <c r="D212" s="151"/>
      <c r="E212" s="100">
        <v>1500</v>
      </c>
      <c r="F212" s="97">
        <f t="shared" si="17"/>
        <v>0</v>
      </c>
      <c r="G212" s="165"/>
      <c r="H212" s="110" t="s">
        <v>1014</v>
      </c>
      <c r="I212" s="110" t="str">
        <f>VLOOKUP(H212,Presupuesto!$B$11:$C$565,2,0)</f>
        <v>EQUIPO DE COMPUTACION</v>
      </c>
      <c r="J212" s="98" t="str">
        <f t="shared" si="18"/>
        <v>Posgrado</v>
      </c>
      <c r="K212" s="98" t="s">
        <v>395</v>
      </c>
      <c r="L212" s="98"/>
    </row>
    <row r="213" spans="3:12" x14ac:dyDescent="0.25">
      <c r="C213" s="109" t="s">
        <v>81</v>
      </c>
      <c r="D213" s="151"/>
      <c r="E213" s="100">
        <v>500</v>
      </c>
      <c r="F213" s="97">
        <f t="shared" si="17"/>
        <v>0</v>
      </c>
      <c r="G213" s="165"/>
      <c r="H213" s="110" t="s">
        <v>955</v>
      </c>
      <c r="I213" s="110" t="str">
        <f>VLOOKUP(H213,Presupuesto!$B$11:$C$565,2,0)</f>
        <v>OTROS RESPUESTOS Y ACCESORIOS MENORES</v>
      </c>
      <c r="J213" s="98" t="str">
        <f t="shared" si="18"/>
        <v>Posgrado</v>
      </c>
      <c r="K213" s="98" t="s">
        <v>395</v>
      </c>
      <c r="L213" s="98"/>
    </row>
    <row r="214" spans="3:12" ht="15.75" thickBot="1" x14ac:dyDescent="0.3">
      <c r="C214" s="102" t="s">
        <v>82</v>
      </c>
      <c r="D214" s="159"/>
      <c r="E214" s="104">
        <v>20</v>
      </c>
      <c r="F214" s="105">
        <f t="shared" si="17"/>
        <v>0</v>
      </c>
      <c r="G214" s="162"/>
      <c r="H214" s="106" t="s">
        <v>955</v>
      </c>
      <c r="I214" s="106" t="str">
        <f>VLOOKUP(H214,Presupuesto!$B$11:$C$565,2,0)</f>
        <v>OTROS RESPUESTOS Y ACCESORIOS MENORES</v>
      </c>
      <c r="J214" s="106" t="str">
        <f t="shared" si="18"/>
        <v>Posgrado</v>
      </c>
      <c r="K214" s="124" t="s">
        <v>394</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392</v>
      </c>
      <c r="D220" s="357"/>
      <c r="E220" s="93"/>
      <c r="F220" s="93"/>
      <c r="G220" s="93"/>
      <c r="H220" s="76"/>
      <c r="I220" s="76"/>
      <c r="J220" s="76"/>
      <c r="K220" s="112"/>
    </row>
    <row r="221" spans="3:12" ht="18.75" x14ac:dyDescent="0.2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131</v>
      </c>
      <c r="H223" s="149" t="s">
        <v>46</v>
      </c>
      <c r="I223" s="149" t="s">
        <v>132</v>
      </c>
      <c r="J223" s="149" t="s">
        <v>410</v>
      </c>
      <c r="K223" s="149" t="s">
        <v>411</v>
      </c>
      <c r="L223" s="149" t="s">
        <v>464</v>
      </c>
    </row>
    <row r="224" spans="3:12" ht="15.75" thickBot="1" x14ac:dyDescent="0.3">
      <c r="C224" s="301" t="s">
        <v>1339</v>
      </c>
      <c r="D224" s="158"/>
      <c r="E224" s="96">
        <f>HLOOKUP($C224,$CB$2:$CE$3,2,0)</f>
        <v>15000</v>
      </c>
      <c r="F224" s="97">
        <f>D224*E224</f>
        <v>0</v>
      </c>
      <c r="G224" s="165"/>
      <c r="H224" s="98" t="s">
        <v>1014</v>
      </c>
      <c r="I224" s="98" t="str">
        <f>VLOOKUP(H224,Presupuesto!$B$11:$C$565,2,0)</f>
        <v>EQUIPO DE COMPUTACION</v>
      </c>
      <c r="J224" s="219" t="s">
        <v>1428</v>
      </c>
      <c r="K224" s="98" t="s">
        <v>394</v>
      </c>
      <c r="L224" s="98"/>
    </row>
    <row r="225" spans="3:12" x14ac:dyDescent="0.25">
      <c r="C225" s="301" t="s">
        <v>1337</v>
      </c>
      <c r="D225" s="151"/>
      <c r="E225" s="96">
        <f>HLOOKUP($C225,$CB$2:$CE$3,2,0)</f>
        <v>35000</v>
      </c>
      <c r="F225" s="97">
        <f>D225*E225</f>
        <v>0</v>
      </c>
      <c r="G225" s="165"/>
      <c r="H225" s="101" t="s">
        <v>1014</v>
      </c>
      <c r="I225" s="101" t="str">
        <f>VLOOKUP(H225,Presupuesto!$B$11:$C$565,2,0)</f>
        <v>EQUIPO DE COMPUTACION</v>
      </c>
      <c r="J225" s="98" t="str">
        <f>$J$224</f>
        <v>Posgrado</v>
      </c>
      <c r="K225" s="98" t="s">
        <v>412</v>
      </c>
      <c r="L225" s="98"/>
    </row>
    <row r="226" spans="3:12" x14ac:dyDescent="0.25">
      <c r="C226" s="99" t="s">
        <v>73</v>
      </c>
      <c r="D226" s="151"/>
      <c r="E226" s="100">
        <v>4000</v>
      </c>
      <c r="F226" s="97">
        <f t="shared" ref="F226:F237" si="19">D226*E226</f>
        <v>0</v>
      </c>
      <c r="G226" s="165"/>
      <c r="H226" s="101" t="s">
        <v>986</v>
      </c>
      <c r="I226" s="101" t="str">
        <f>VLOOKUP(H226,Presupuesto!$B$11:$C$565,2,0)</f>
        <v>EQUIPOS VARIOS DE OFICINA</v>
      </c>
      <c r="J226" s="98" t="str">
        <f t="shared" ref="J226:J237" si="20">$J$224</f>
        <v>Posgrado</v>
      </c>
      <c r="K226" s="98" t="s">
        <v>395</v>
      </c>
      <c r="L226" s="98"/>
    </row>
    <row r="227" spans="3:12" x14ac:dyDescent="0.25">
      <c r="C227" s="99" t="s">
        <v>74</v>
      </c>
      <c r="D227" s="151"/>
      <c r="E227" s="100">
        <v>8000</v>
      </c>
      <c r="F227" s="97">
        <f t="shared" si="19"/>
        <v>0</v>
      </c>
      <c r="G227" s="165"/>
      <c r="H227" s="101" t="s">
        <v>1014</v>
      </c>
      <c r="I227" s="101" t="str">
        <f>VLOOKUP(H227,Presupuesto!$B$11:$C$565,2,0)</f>
        <v>EQUIPO DE COMPUTACION</v>
      </c>
      <c r="J227" s="98" t="str">
        <f t="shared" si="20"/>
        <v>Posgrado</v>
      </c>
      <c r="K227" s="98" t="s">
        <v>395</v>
      </c>
      <c r="L227" s="98"/>
    </row>
    <row r="228" spans="3:12" x14ac:dyDescent="0.25">
      <c r="C228" s="99" t="s">
        <v>75</v>
      </c>
      <c r="D228" s="151"/>
      <c r="E228" s="100">
        <v>5000</v>
      </c>
      <c r="F228" s="97">
        <f t="shared" si="19"/>
        <v>0</v>
      </c>
      <c r="G228" s="165"/>
      <c r="H228" s="101" t="s">
        <v>1014</v>
      </c>
      <c r="I228" s="101" t="str">
        <f>VLOOKUP(H228,Presupuesto!$B$11:$C$565,2,0)</f>
        <v>EQUIPO DE COMPUTACION</v>
      </c>
      <c r="J228" s="98" t="str">
        <f t="shared" si="20"/>
        <v>Posgrado</v>
      </c>
      <c r="K228" s="98" t="s">
        <v>395</v>
      </c>
      <c r="L228" s="98"/>
    </row>
    <row r="229" spans="3:12" x14ac:dyDescent="0.25">
      <c r="C229" s="99" t="s">
        <v>35</v>
      </c>
      <c r="D229" s="151"/>
      <c r="E229" s="100">
        <v>13000</v>
      </c>
      <c r="F229" s="97">
        <f t="shared" si="19"/>
        <v>0</v>
      </c>
      <c r="G229" s="165"/>
      <c r="H229" s="101" t="s">
        <v>1000</v>
      </c>
      <c r="I229" s="101" t="str">
        <f>VLOOKUP(H229,Presupuesto!$B$11:$C$565,2,0)</f>
        <v>EQUIPO DE TRANSPORTE TRACCION Y ELEVACION</v>
      </c>
      <c r="J229" s="98" t="str">
        <f t="shared" si="20"/>
        <v>Posgrado</v>
      </c>
      <c r="K229" s="98" t="s">
        <v>395</v>
      </c>
      <c r="L229" s="98"/>
    </row>
    <row r="230" spans="3:12" x14ac:dyDescent="0.25">
      <c r="C230" s="99" t="s">
        <v>76</v>
      </c>
      <c r="D230" s="151"/>
      <c r="E230" s="100">
        <v>15000</v>
      </c>
      <c r="F230" s="97">
        <f t="shared" si="19"/>
        <v>0</v>
      </c>
      <c r="G230" s="165"/>
      <c r="H230" s="101" t="s">
        <v>1000</v>
      </c>
      <c r="I230" s="101" t="str">
        <f>VLOOKUP(H230,Presupuesto!$B$11:$C$565,2,0)</f>
        <v>EQUIPO DE TRANSPORTE TRACCION Y ELEVACION</v>
      </c>
      <c r="J230" s="98" t="str">
        <f t="shared" si="20"/>
        <v>Posgrado</v>
      </c>
      <c r="K230" s="98" t="s">
        <v>395</v>
      </c>
      <c r="L230" s="98"/>
    </row>
    <row r="231" spans="3:12" x14ac:dyDescent="0.25">
      <c r="C231" s="99" t="s">
        <v>77</v>
      </c>
      <c r="D231" s="151"/>
      <c r="E231" s="100">
        <v>10000</v>
      </c>
      <c r="F231" s="97">
        <f t="shared" si="19"/>
        <v>0</v>
      </c>
      <c r="G231" s="165"/>
      <c r="H231" s="101" t="s">
        <v>1000</v>
      </c>
      <c r="I231" s="101" t="str">
        <f>VLOOKUP(H231,Presupuesto!$B$11:$C$565,2,0)</f>
        <v>EQUIPO DE TRANSPORTE TRACCION Y ELEVACION</v>
      </c>
      <c r="J231" s="98" t="str">
        <f t="shared" si="20"/>
        <v>Posgrado</v>
      </c>
      <c r="K231" s="98" t="s">
        <v>403</v>
      </c>
      <c r="L231" s="98"/>
    </row>
    <row r="232" spans="3:12" x14ac:dyDescent="0.25">
      <c r="C232" s="99" t="s">
        <v>78</v>
      </c>
      <c r="D232" s="151"/>
      <c r="E232" s="100">
        <v>10000</v>
      </c>
      <c r="F232" s="97">
        <f t="shared" si="19"/>
        <v>0</v>
      </c>
      <c r="G232" s="165"/>
      <c r="H232" s="101" t="s">
        <v>1046</v>
      </c>
      <c r="I232" s="101" t="str">
        <f>VLOOKUP(H232,Presupuesto!$B$11:$C$565,2,0)</f>
        <v>APLICACIONES INFORMATICAS</v>
      </c>
      <c r="J232" s="98" t="str">
        <f t="shared" si="20"/>
        <v>Posgrado</v>
      </c>
      <c r="K232" s="98" t="s">
        <v>399</v>
      </c>
      <c r="L232" s="98"/>
    </row>
    <row r="233" spans="3:12" x14ac:dyDescent="0.25">
      <c r="C233" s="109" t="s">
        <v>79</v>
      </c>
      <c r="D233" s="151"/>
      <c r="E233" s="100">
        <v>2000</v>
      </c>
      <c r="F233" s="97">
        <f t="shared" si="19"/>
        <v>0</v>
      </c>
      <c r="G233" s="165"/>
      <c r="H233" s="110" t="s">
        <v>1014</v>
      </c>
      <c r="I233" s="110" t="str">
        <f>VLOOKUP(H233,Presupuesto!$B$11:$C$565,2,0)</f>
        <v>EQUIPO DE COMPUTACION</v>
      </c>
      <c r="J233" s="98" t="str">
        <f t="shared" si="20"/>
        <v>Posgrado</v>
      </c>
      <c r="K233" s="98" t="s">
        <v>395</v>
      </c>
      <c r="L233" s="98"/>
    </row>
    <row r="234" spans="3:12" x14ac:dyDescent="0.25">
      <c r="C234" s="109" t="s">
        <v>1450</v>
      </c>
      <c r="D234" s="151"/>
      <c r="E234" s="100">
        <v>1500</v>
      </c>
      <c r="F234" s="97">
        <f t="shared" si="19"/>
        <v>0</v>
      </c>
      <c r="G234" s="165"/>
      <c r="H234" s="110" t="s">
        <v>946</v>
      </c>
      <c r="I234" s="110" t="str">
        <f>VLOOKUP(H234,Presupuesto!$B$11:$C$565,2,0)</f>
        <v>UTILES Y MATERIALES ELECTRICOS</v>
      </c>
      <c r="J234" s="98" t="str">
        <f t="shared" si="20"/>
        <v>Posgrado</v>
      </c>
      <c r="K234" s="98" t="s">
        <v>395</v>
      </c>
      <c r="L234" s="98"/>
    </row>
    <row r="235" spans="3:12" x14ac:dyDescent="0.25">
      <c r="C235" s="109" t="s">
        <v>80</v>
      </c>
      <c r="D235" s="151"/>
      <c r="E235" s="100">
        <v>1500</v>
      </c>
      <c r="F235" s="97">
        <f t="shared" si="19"/>
        <v>0</v>
      </c>
      <c r="G235" s="165"/>
      <c r="H235" s="110" t="s">
        <v>1014</v>
      </c>
      <c r="I235" s="110" t="str">
        <f>VLOOKUP(H235,Presupuesto!$B$11:$C$565,2,0)</f>
        <v>EQUIPO DE COMPUTACION</v>
      </c>
      <c r="J235" s="98" t="str">
        <f t="shared" si="20"/>
        <v>Posgrado</v>
      </c>
      <c r="K235" s="98" t="s">
        <v>395</v>
      </c>
      <c r="L235" s="98"/>
    </row>
    <row r="236" spans="3:12" x14ac:dyDescent="0.25">
      <c r="C236" s="109" t="s">
        <v>81</v>
      </c>
      <c r="D236" s="151"/>
      <c r="E236" s="100">
        <v>500</v>
      </c>
      <c r="F236" s="97">
        <f t="shared" si="19"/>
        <v>0</v>
      </c>
      <c r="G236" s="165"/>
      <c r="H236" s="110" t="s">
        <v>955</v>
      </c>
      <c r="I236" s="110" t="str">
        <f>VLOOKUP(H236,Presupuesto!$B$11:$C$565,2,0)</f>
        <v>OTROS RESPUESTOS Y ACCESORIOS MENORES</v>
      </c>
      <c r="J236" s="98" t="str">
        <f t="shared" si="20"/>
        <v>Posgrado</v>
      </c>
      <c r="K236" s="98" t="s">
        <v>395</v>
      </c>
      <c r="L236" s="98"/>
    </row>
    <row r="237" spans="3:12" ht="15.75" thickBot="1" x14ac:dyDescent="0.3">
      <c r="C237" s="102" t="s">
        <v>82</v>
      </c>
      <c r="D237" s="159"/>
      <c r="E237" s="104">
        <v>20</v>
      </c>
      <c r="F237" s="105">
        <f t="shared" si="19"/>
        <v>0</v>
      </c>
      <c r="G237" s="162"/>
      <c r="H237" s="106" t="s">
        <v>955</v>
      </c>
      <c r="I237" s="106" t="str">
        <f>VLOOKUP(H237,Presupuesto!$B$11:$C$565,2,0)</f>
        <v>OTROS RESPUESTOS Y ACCESORIOS MENORES</v>
      </c>
      <c r="J237" s="106" t="str">
        <f t="shared" si="20"/>
        <v>Posgrado</v>
      </c>
      <c r="K237" s="124" t="s">
        <v>394</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392</v>
      </c>
      <c r="D243" s="357"/>
      <c r="E243" s="93"/>
      <c r="F243" s="93"/>
      <c r="G243" s="93"/>
      <c r="H243" s="76"/>
      <c r="I243" s="76"/>
      <c r="J243" s="76"/>
      <c r="K243" s="112"/>
    </row>
    <row r="244" spans="3:12" ht="18.75" x14ac:dyDescent="0.2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131</v>
      </c>
      <c r="H246" s="149" t="s">
        <v>46</v>
      </c>
      <c r="I246" s="149" t="s">
        <v>132</v>
      </c>
      <c r="J246" s="149" t="s">
        <v>410</v>
      </c>
      <c r="K246" s="149" t="s">
        <v>411</v>
      </c>
      <c r="L246" s="149" t="s">
        <v>464</v>
      </c>
    </row>
    <row r="247" spans="3:12" ht="15.75" thickBot="1" x14ac:dyDescent="0.3">
      <c r="C247" s="301" t="s">
        <v>1339</v>
      </c>
      <c r="D247" s="158"/>
      <c r="E247" s="96">
        <f>HLOOKUP($C247,$CB$2:$CE$3,2,0)</f>
        <v>15000</v>
      </c>
      <c r="F247" s="97">
        <f>D247*E247</f>
        <v>0</v>
      </c>
      <c r="G247" s="165"/>
      <c r="H247" s="98" t="s">
        <v>1014</v>
      </c>
      <c r="I247" s="98" t="str">
        <f>VLOOKUP(H247,Presupuesto!$B$11:$C$565,2,0)</f>
        <v>EQUIPO DE COMPUTACION</v>
      </c>
      <c r="J247" s="219" t="s">
        <v>1428</v>
      </c>
      <c r="K247" s="98" t="s">
        <v>394</v>
      </c>
      <c r="L247" s="98"/>
    </row>
    <row r="248" spans="3:12" x14ac:dyDescent="0.25">
      <c r="C248" s="301" t="s">
        <v>1337</v>
      </c>
      <c r="D248" s="151"/>
      <c r="E248" s="96">
        <f>HLOOKUP($C248,$CB$2:$CE$3,2,0)</f>
        <v>35000</v>
      </c>
      <c r="F248" s="97">
        <f>D248*E248</f>
        <v>0</v>
      </c>
      <c r="G248" s="165"/>
      <c r="H248" s="101" t="s">
        <v>1014</v>
      </c>
      <c r="I248" s="101" t="str">
        <f>VLOOKUP(H248,Presupuesto!$B$11:$C$565,2,0)</f>
        <v>EQUIPO DE COMPUTACION</v>
      </c>
      <c r="J248" s="98" t="str">
        <f>$J$247</f>
        <v>Posgrado</v>
      </c>
      <c r="K248" s="98" t="s">
        <v>412</v>
      </c>
      <c r="L248" s="98"/>
    </row>
    <row r="249" spans="3:12" x14ac:dyDescent="0.25">
      <c r="C249" s="99" t="s">
        <v>73</v>
      </c>
      <c r="D249" s="151"/>
      <c r="E249" s="100">
        <v>4000</v>
      </c>
      <c r="F249" s="97">
        <f t="shared" ref="F249:F260" si="21">D249*E249</f>
        <v>0</v>
      </c>
      <c r="G249" s="165"/>
      <c r="H249" s="101" t="s">
        <v>986</v>
      </c>
      <c r="I249" s="101" t="str">
        <f>VLOOKUP(H249,Presupuesto!$B$11:$C$565,2,0)</f>
        <v>EQUIPOS VARIOS DE OFICINA</v>
      </c>
      <c r="J249" s="98" t="str">
        <f t="shared" ref="J249:J260" si="22">$J$247</f>
        <v>Posgrado</v>
      </c>
      <c r="K249" s="98" t="s">
        <v>395</v>
      </c>
      <c r="L249" s="98"/>
    </row>
    <row r="250" spans="3:12" x14ac:dyDescent="0.25">
      <c r="C250" s="99" t="s">
        <v>74</v>
      </c>
      <c r="D250" s="151"/>
      <c r="E250" s="100">
        <v>8000</v>
      </c>
      <c r="F250" s="97">
        <f t="shared" si="21"/>
        <v>0</v>
      </c>
      <c r="G250" s="165"/>
      <c r="H250" s="101" t="s">
        <v>1014</v>
      </c>
      <c r="I250" s="101" t="str">
        <f>VLOOKUP(H250,Presupuesto!$B$11:$C$565,2,0)</f>
        <v>EQUIPO DE COMPUTACION</v>
      </c>
      <c r="J250" s="98" t="str">
        <f t="shared" si="22"/>
        <v>Posgrado</v>
      </c>
      <c r="K250" s="98" t="s">
        <v>395</v>
      </c>
      <c r="L250" s="98"/>
    </row>
    <row r="251" spans="3:12" x14ac:dyDescent="0.25">
      <c r="C251" s="99" t="s">
        <v>75</v>
      </c>
      <c r="D251" s="151"/>
      <c r="E251" s="100">
        <v>5000</v>
      </c>
      <c r="F251" s="97">
        <f t="shared" si="21"/>
        <v>0</v>
      </c>
      <c r="G251" s="165"/>
      <c r="H251" s="101" t="s">
        <v>1014</v>
      </c>
      <c r="I251" s="101" t="str">
        <f>VLOOKUP(H251,Presupuesto!$B$11:$C$565,2,0)</f>
        <v>EQUIPO DE COMPUTACION</v>
      </c>
      <c r="J251" s="98" t="str">
        <f t="shared" si="22"/>
        <v>Posgrado</v>
      </c>
      <c r="K251" s="98" t="s">
        <v>395</v>
      </c>
      <c r="L251" s="98"/>
    </row>
    <row r="252" spans="3:12" x14ac:dyDescent="0.25">
      <c r="C252" s="99" t="s">
        <v>35</v>
      </c>
      <c r="D252" s="151"/>
      <c r="E252" s="100">
        <v>13000</v>
      </c>
      <c r="F252" s="97">
        <f t="shared" si="21"/>
        <v>0</v>
      </c>
      <c r="G252" s="165"/>
      <c r="H252" s="101" t="s">
        <v>1000</v>
      </c>
      <c r="I252" s="101" t="str">
        <f>VLOOKUP(H252,Presupuesto!$B$11:$C$565,2,0)</f>
        <v>EQUIPO DE TRANSPORTE TRACCION Y ELEVACION</v>
      </c>
      <c r="J252" s="98" t="str">
        <f t="shared" si="22"/>
        <v>Posgrado</v>
      </c>
      <c r="K252" s="98" t="s">
        <v>395</v>
      </c>
      <c r="L252" s="98"/>
    </row>
    <row r="253" spans="3:12" x14ac:dyDescent="0.25">
      <c r="C253" s="99" t="s">
        <v>76</v>
      </c>
      <c r="D253" s="151"/>
      <c r="E253" s="100">
        <v>15000</v>
      </c>
      <c r="F253" s="97">
        <f t="shared" si="21"/>
        <v>0</v>
      </c>
      <c r="G253" s="165"/>
      <c r="H253" s="101" t="s">
        <v>1000</v>
      </c>
      <c r="I253" s="101" t="str">
        <f>VLOOKUP(H253,Presupuesto!$B$11:$C$565,2,0)</f>
        <v>EQUIPO DE TRANSPORTE TRACCION Y ELEVACION</v>
      </c>
      <c r="J253" s="98" t="str">
        <f t="shared" si="22"/>
        <v>Posgrado</v>
      </c>
      <c r="K253" s="98" t="s">
        <v>395</v>
      </c>
      <c r="L253" s="98"/>
    </row>
    <row r="254" spans="3:12" x14ac:dyDescent="0.25">
      <c r="C254" s="99" t="s">
        <v>77</v>
      </c>
      <c r="D254" s="151"/>
      <c r="E254" s="100">
        <v>10000</v>
      </c>
      <c r="F254" s="97">
        <f t="shared" si="21"/>
        <v>0</v>
      </c>
      <c r="G254" s="165"/>
      <c r="H254" s="101" t="s">
        <v>1000</v>
      </c>
      <c r="I254" s="101" t="str">
        <f>VLOOKUP(H254,Presupuesto!$B$11:$C$565,2,0)</f>
        <v>EQUIPO DE TRANSPORTE TRACCION Y ELEVACION</v>
      </c>
      <c r="J254" s="98" t="str">
        <f t="shared" si="22"/>
        <v>Posgrado</v>
      </c>
      <c r="K254" s="98" t="s">
        <v>403</v>
      </c>
      <c r="L254" s="98"/>
    </row>
    <row r="255" spans="3:12" x14ac:dyDescent="0.25">
      <c r="C255" s="99" t="s">
        <v>78</v>
      </c>
      <c r="D255" s="151"/>
      <c r="E255" s="100">
        <v>10000</v>
      </c>
      <c r="F255" s="97">
        <f t="shared" si="21"/>
        <v>0</v>
      </c>
      <c r="G255" s="165"/>
      <c r="H255" s="101" t="s">
        <v>1046</v>
      </c>
      <c r="I255" s="101" t="str">
        <f>VLOOKUP(H255,Presupuesto!$B$11:$C$565,2,0)</f>
        <v>APLICACIONES INFORMATICAS</v>
      </c>
      <c r="J255" s="98" t="str">
        <f t="shared" si="22"/>
        <v>Posgrado</v>
      </c>
      <c r="K255" s="98" t="s">
        <v>399</v>
      </c>
      <c r="L255" s="98"/>
    </row>
    <row r="256" spans="3:12" x14ac:dyDescent="0.25">
      <c r="C256" s="109" t="s">
        <v>79</v>
      </c>
      <c r="D256" s="151"/>
      <c r="E256" s="100">
        <v>2000</v>
      </c>
      <c r="F256" s="97">
        <f t="shared" si="21"/>
        <v>0</v>
      </c>
      <c r="G256" s="165"/>
      <c r="H256" s="110" t="s">
        <v>1014</v>
      </c>
      <c r="I256" s="110" t="str">
        <f>VLOOKUP(H256,Presupuesto!$B$11:$C$565,2,0)</f>
        <v>EQUIPO DE COMPUTACION</v>
      </c>
      <c r="J256" s="98" t="str">
        <f t="shared" si="22"/>
        <v>Posgrado</v>
      </c>
      <c r="K256" s="98" t="s">
        <v>395</v>
      </c>
      <c r="L256" s="98"/>
    </row>
    <row r="257" spans="3:12" x14ac:dyDescent="0.25">
      <c r="C257" s="109" t="s">
        <v>1450</v>
      </c>
      <c r="D257" s="151"/>
      <c r="E257" s="100">
        <v>1500</v>
      </c>
      <c r="F257" s="97">
        <f t="shared" si="21"/>
        <v>0</v>
      </c>
      <c r="G257" s="165"/>
      <c r="H257" s="110" t="s">
        <v>946</v>
      </c>
      <c r="I257" s="110" t="str">
        <f>VLOOKUP(H257,Presupuesto!$B$11:$C$565,2,0)</f>
        <v>UTILES Y MATERIALES ELECTRICOS</v>
      </c>
      <c r="J257" s="98" t="str">
        <f t="shared" si="22"/>
        <v>Posgrado</v>
      </c>
      <c r="K257" s="98" t="s">
        <v>395</v>
      </c>
      <c r="L257" s="98"/>
    </row>
    <row r="258" spans="3:12" x14ac:dyDescent="0.25">
      <c r="C258" s="109" t="s">
        <v>80</v>
      </c>
      <c r="D258" s="151"/>
      <c r="E258" s="100">
        <v>1500</v>
      </c>
      <c r="F258" s="97">
        <f t="shared" si="21"/>
        <v>0</v>
      </c>
      <c r="G258" s="165"/>
      <c r="H258" s="110" t="s">
        <v>1014</v>
      </c>
      <c r="I258" s="110" t="str">
        <f>VLOOKUP(H258,Presupuesto!$B$11:$C$565,2,0)</f>
        <v>EQUIPO DE COMPUTACION</v>
      </c>
      <c r="J258" s="98" t="str">
        <f t="shared" si="22"/>
        <v>Posgrado</v>
      </c>
      <c r="K258" s="98" t="s">
        <v>395</v>
      </c>
      <c r="L258" s="98"/>
    </row>
    <row r="259" spans="3:12" x14ac:dyDescent="0.25">
      <c r="C259" s="109" t="s">
        <v>81</v>
      </c>
      <c r="D259" s="151"/>
      <c r="E259" s="100">
        <v>500</v>
      </c>
      <c r="F259" s="97">
        <f t="shared" si="21"/>
        <v>0</v>
      </c>
      <c r="G259" s="165"/>
      <c r="H259" s="110" t="s">
        <v>955</v>
      </c>
      <c r="I259" s="110" t="str">
        <f>VLOOKUP(H259,Presupuesto!$B$11:$C$565,2,0)</f>
        <v>OTROS RESPUESTOS Y ACCESORIOS MENORES</v>
      </c>
      <c r="J259" s="98" t="str">
        <f t="shared" si="22"/>
        <v>Posgrado</v>
      </c>
      <c r="K259" s="98" t="s">
        <v>395</v>
      </c>
      <c r="L259" s="98"/>
    </row>
    <row r="260" spans="3:12" ht="15.75" thickBot="1" x14ac:dyDescent="0.3">
      <c r="C260" s="102" t="s">
        <v>82</v>
      </c>
      <c r="D260" s="159"/>
      <c r="E260" s="104">
        <v>20</v>
      </c>
      <c r="F260" s="105">
        <f t="shared" si="21"/>
        <v>0</v>
      </c>
      <c r="G260" s="162"/>
      <c r="H260" s="106" t="s">
        <v>955</v>
      </c>
      <c r="I260" s="106" t="str">
        <f>VLOOKUP(H260,Presupuesto!$B$11:$C$565,2,0)</f>
        <v>OTROS RESPUESTOS Y ACCESORIOS MENORES</v>
      </c>
      <c r="J260" s="106" t="str">
        <f t="shared" si="22"/>
        <v>Posgrado</v>
      </c>
      <c r="K260" s="124" t="s">
        <v>394</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392</v>
      </c>
      <c r="D266" s="357"/>
      <c r="E266" s="93"/>
      <c r="F266" s="93"/>
      <c r="G266" s="93"/>
      <c r="H266" s="76"/>
      <c r="I266" s="76"/>
      <c r="J266" s="76"/>
      <c r="K266" s="112"/>
    </row>
    <row r="267" spans="3:12" ht="18.75" x14ac:dyDescent="0.2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131</v>
      </c>
      <c r="H269" s="149" t="s">
        <v>46</v>
      </c>
      <c r="I269" s="149" t="s">
        <v>132</v>
      </c>
      <c r="J269" s="149" t="s">
        <v>410</v>
      </c>
      <c r="K269" s="149" t="s">
        <v>411</v>
      </c>
      <c r="L269" s="149" t="s">
        <v>464</v>
      </c>
    </row>
    <row r="270" spans="3:12" ht="15.75" thickBot="1" x14ac:dyDescent="0.3">
      <c r="C270" s="301" t="s">
        <v>1339</v>
      </c>
      <c r="D270" s="158"/>
      <c r="E270" s="96">
        <f>HLOOKUP($C270,$CB$2:$CE$3,2,0)</f>
        <v>15000</v>
      </c>
      <c r="F270" s="97">
        <f>D270*E270</f>
        <v>0</v>
      </c>
      <c r="G270" s="165"/>
      <c r="H270" s="98" t="s">
        <v>1014</v>
      </c>
      <c r="I270" s="98" t="str">
        <f>VLOOKUP(H270,Presupuesto!$B$11:$C$565,2,0)</f>
        <v>EQUIPO DE COMPUTACION</v>
      </c>
      <c r="J270" s="219" t="s">
        <v>1447</v>
      </c>
      <c r="K270" s="98" t="s">
        <v>394</v>
      </c>
      <c r="L270" s="98"/>
    </row>
    <row r="271" spans="3:12" x14ac:dyDescent="0.25">
      <c r="C271" s="301" t="s">
        <v>1337</v>
      </c>
      <c r="D271" s="151"/>
      <c r="E271" s="96">
        <f>HLOOKUP($C271,$CB$2:$CE$3,2,0)</f>
        <v>35000</v>
      </c>
      <c r="F271" s="97">
        <f>D271*E271</f>
        <v>0</v>
      </c>
      <c r="G271" s="165"/>
      <c r="H271" s="101" t="s">
        <v>1014</v>
      </c>
      <c r="I271" s="101" t="str">
        <f>VLOOKUP(H271,Presupuesto!$B$11:$C$565,2,0)</f>
        <v>EQUIPO DE COMPUTACION</v>
      </c>
      <c r="J271" s="98" t="str">
        <f>$J$270</f>
        <v>Desarrollo del Sistema de Educación Superior</v>
      </c>
      <c r="K271" s="98" t="s">
        <v>412</v>
      </c>
      <c r="L271" s="98"/>
    </row>
    <row r="272" spans="3:12" x14ac:dyDescent="0.25">
      <c r="C272" s="99" t="s">
        <v>73</v>
      </c>
      <c r="D272" s="151"/>
      <c r="E272" s="100">
        <v>4000</v>
      </c>
      <c r="F272" s="97">
        <f t="shared" ref="F272:F283" si="23">D272*E272</f>
        <v>0</v>
      </c>
      <c r="G272" s="165"/>
      <c r="H272" s="101" t="s">
        <v>986</v>
      </c>
      <c r="I272" s="101" t="str">
        <f>VLOOKUP(H272,Presupuesto!$B$11:$C$565,2,0)</f>
        <v>EQUIPOS VARIOS DE OFICINA</v>
      </c>
      <c r="J272" s="98" t="str">
        <f t="shared" ref="J272:J283" si="24">$J$270</f>
        <v>Desarrollo del Sistema de Educación Superior</v>
      </c>
      <c r="K272" s="98" t="s">
        <v>395</v>
      </c>
      <c r="L272" s="98"/>
    </row>
    <row r="273" spans="3:12" x14ac:dyDescent="0.25">
      <c r="C273" s="99" t="s">
        <v>74</v>
      </c>
      <c r="D273" s="151"/>
      <c r="E273" s="100">
        <v>8000</v>
      </c>
      <c r="F273" s="97">
        <f t="shared" si="23"/>
        <v>0</v>
      </c>
      <c r="G273" s="165"/>
      <c r="H273" s="101" t="s">
        <v>1014</v>
      </c>
      <c r="I273" s="101" t="str">
        <f>VLOOKUP(H273,Presupuesto!$B$11:$C$565,2,0)</f>
        <v>EQUIPO DE COMPUTACION</v>
      </c>
      <c r="J273" s="98" t="str">
        <f t="shared" si="24"/>
        <v>Desarrollo del Sistema de Educación Superior</v>
      </c>
      <c r="K273" s="98" t="s">
        <v>395</v>
      </c>
      <c r="L273" s="98"/>
    </row>
    <row r="274" spans="3:12" x14ac:dyDescent="0.25">
      <c r="C274" s="99" t="s">
        <v>75</v>
      </c>
      <c r="D274" s="151"/>
      <c r="E274" s="100">
        <v>5000</v>
      </c>
      <c r="F274" s="97">
        <f t="shared" si="23"/>
        <v>0</v>
      </c>
      <c r="G274" s="165"/>
      <c r="H274" s="101" t="s">
        <v>1014</v>
      </c>
      <c r="I274" s="101" t="str">
        <f>VLOOKUP(H274,Presupuesto!$B$11:$C$565,2,0)</f>
        <v>EQUIPO DE COMPUTACION</v>
      </c>
      <c r="J274" s="98" t="str">
        <f t="shared" si="24"/>
        <v>Desarrollo del Sistema de Educación Superior</v>
      </c>
      <c r="K274" s="98" t="s">
        <v>395</v>
      </c>
      <c r="L274" s="98"/>
    </row>
    <row r="275" spans="3:12" x14ac:dyDescent="0.25">
      <c r="C275" s="99" t="s">
        <v>35</v>
      </c>
      <c r="D275" s="151"/>
      <c r="E275" s="100">
        <v>13000</v>
      </c>
      <c r="F275" s="97">
        <f t="shared" si="23"/>
        <v>0</v>
      </c>
      <c r="G275" s="165"/>
      <c r="H275" s="101" t="s">
        <v>1000</v>
      </c>
      <c r="I275" s="101" t="str">
        <f>VLOOKUP(H275,Presupuesto!$B$11:$C$565,2,0)</f>
        <v>EQUIPO DE TRANSPORTE TRACCION Y ELEVACION</v>
      </c>
      <c r="J275" s="98" t="str">
        <f t="shared" si="24"/>
        <v>Desarrollo del Sistema de Educación Superior</v>
      </c>
      <c r="K275" s="98" t="s">
        <v>395</v>
      </c>
      <c r="L275" s="98"/>
    </row>
    <row r="276" spans="3:12" x14ac:dyDescent="0.25">
      <c r="C276" s="99" t="s">
        <v>76</v>
      </c>
      <c r="D276" s="151"/>
      <c r="E276" s="100">
        <v>15000</v>
      </c>
      <c r="F276" s="97">
        <f t="shared" si="23"/>
        <v>0</v>
      </c>
      <c r="G276" s="165"/>
      <c r="H276" s="101" t="s">
        <v>1000</v>
      </c>
      <c r="I276" s="101" t="str">
        <f>VLOOKUP(H276,Presupuesto!$B$11:$C$565,2,0)</f>
        <v>EQUIPO DE TRANSPORTE TRACCION Y ELEVACION</v>
      </c>
      <c r="J276" s="98" t="str">
        <f t="shared" si="24"/>
        <v>Desarrollo del Sistema de Educación Superior</v>
      </c>
      <c r="K276" s="98" t="s">
        <v>395</v>
      </c>
      <c r="L276" s="98"/>
    </row>
    <row r="277" spans="3:12" x14ac:dyDescent="0.25">
      <c r="C277" s="99" t="s">
        <v>77</v>
      </c>
      <c r="D277" s="151"/>
      <c r="E277" s="100">
        <v>10000</v>
      </c>
      <c r="F277" s="97">
        <f t="shared" si="23"/>
        <v>0</v>
      </c>
      <c r="G277" s="165"/>
      <c r="H277" s="101" t="s">
        <v>1000</v>
      </c>
      <c r="I277" s="101" t="str">
        <f>VLOOKUP(H277,Presupuesto!$B$11:$C$565,2,0)</f>
        <v>EQUIPO DE TRANSPORTE TRACCION Y ELEVACION</v>
      </c>
      <c r="J277" s="98" t="str">
        <f t="shared" si="24"/>
        <v>Desarrollo del Sistema de Educación Superior</v>
      </c>
      <c r="K277" s="98" t="s">
        <v>403</v>
      </c>
      <c r="L277" s="98"/>
    </row>
    <row r="278" spans="3:12" x14ac:dyDescent="0.25">
      <c r="C278" s="99" t="s">
        <v>78</v>
      </c>
      <c r="D278" s="151"/>
      <c r="E278" s="100">
        <v>10000</v>
      </c>
      <c r="F278" s="97">
        <f t="shared" si="23"/>
        <v>0</v>
      </c>
      <c r="G278" s="165"/>
      <c r="H278" s="101" t="s">
        <v>1046</v>
      </c>
      <c r="I278" s="101" t="str">
        <f>VLOOKUP(H278,Presupuesto!$B$11:$C$565,2,0)</f>
        <v>APLICACIONES INFORMATICAS</v>
      </c>
      <c r="J278" s="98" t="str">
        <f t="shared" si="24"/>
        <v>Desarrollo del Sistema de Educación Superior</v>
      </c>
      <c r="K278" s="98" t="s">
        <v>399</v>
      </c>
      <c r="L278" s="98"/>
    </row>
    <row r="279" spans="3:12" x14ac:dyDescent="0.25">
      <c r="C279" s="109" t="s">
        <v>79</v>
      </c>
      <c r="D279" s="151"/>
      <c r="E279" s="100">
        <v>2000</v>
      </c>
      <c r="F279" s="97">
        <f t="shared" si="23"/>
        <v>0</v>
      </c>
      <c r="G279" s="165"/>
      <c r="H279" s="110" t="s">
        <v>1014</v>
      </c>
      <c r="I279" s="110" t="str">
        <f>VLOOKUP(H279,Presupuesto!$B$11:$C$565,2,0)</f>
        <v>EQUIPO DE COMPUTACION</v>
      </c>
      <c r="J279" s="98" t="str">
        <f t="shared" si="24"/>
        <v>Desarrollo del Sistema de Educación Superior</v>
      </c>
      <c r="K279" s="98" t="s">
        <v>395</v>
      </c>
      <c r="L279" s="98"/>
    </row>
    <row r="280" spans="3:12" x14ac:dyDescent="0.25">
      <c r="C280" s="109" t="s">
        <v>1450</v>
      </c>
      <c r="D280" s="151"/>
      <c r="E280" s="100">
        <v>1500</v>
      </c>
      <c r="F280" s="97">
        <f t="shared" si="23"/>
        <v>0</v>
      </c>
      <c r="G280" s="165"/>
      <c r="H280" s="110" t="s">
        <v>946</v>
      </c>
      <c r="I280" s="110" t="str">
        <f>VLOOKUP(H280,Presupuesto!$B$11:$C$565,2,0)</f>
        <v>UTILES Y MATERIALES ELECTRICOS</v>
      </c>
      <c r="J280" s="98" t="str">
        <f t="shared" si="24"/>
        <v>Desarrollo del Sistema de Educación Superior</v>
      </c>
      <c r="K280" s="98" t="s">
        <v>395</v>
      </c>
      <c r="L280" s="98"/>
    </row>
    <row r="281" spans="3:12" x14ac:dyDescent="0.25">
      <c r="C281" s="109" t="s">
        <v>80</v>
      </c>
      <c r="D281" s="151"/>
      <c r="E281" s="100">
        <v>1500</v>
      </c>
      <c r="F281" s="97">
        <f t="shared" si="23"/>
        <v>0</v>
      </c>
      <c r="G281" s="165"/>
      <c r="H281" s="110" t="s">
        <v>1014</v>
      </c>
      <c r="I281" s="110" t="str">
        <f>VLOOKUP(H281,Presupuesto!$B$11:$C$565,2,0)</f>
        <v>EQUIPO DE COMPUTACION</v>
      </c>
      <c r="J281" s="98" t="str">
        <f t="shared" si="24"/>
        <v>Desarrollo del Sistema de Educación Superior</v>
      </c>
      <c r="K281" s="98" t="s">
        <v>395</v>
      </c>
      <c r="L281" s="98"/>
    </row>
    <row r="282" spans="3:12" x14ac:dyDescent="0.25">
      <c r="C282" s="109" t="s">
        <v>81</v>
      </c>
      <c r="D282" s="151"/>
      <c r="E282" s="100">
        <v>500</v>
      </c>
      <c r="F282" s="97">
        <f t="shared" si="23"/>
        <v>0</v>
      </c>
      <c r="G282" s="165"/>
      <c r="H282" s="110" t="s">
        <v>955</v>
      </c>
      <c r="I282" s="110" t="str">
        <f>VLOOKUP(H282,Presupuesto!$B$11:$C$565,2,0)</f>
        <v>OTROS RESPUESTOS Y ACCESORIOS MENORES</v>
      </c>
      <c r="J282" s="98" t="str">
        <f t="shared" si="24"/>
        <v>Desarrollo del Sistema de Educación Superior</v>
      </c>
      <c r="K282" s="98" t="s">
        <v>395</v>
      </c>
      <c r="L282" s="98"/>
    </row>
    <row r="283" spans="3:12" ht="15.75" thickBot="1" x14ac:dyDescent="0.3">
      <c r="C283" s="102" t="s">
        <v>82</v>
      </c>
      <c r="D283" s="159"/>
      <c r="E283" s="104">
        <v>20</v>
      </c>
      <c r="F283" s="105">
        <f t="shared" si="23"/>
        <v>0</v>
      </c>
      <c r="G283" s="162"/>
      <c r="H283" s="106" t="s">
        <v>955</v>
      </c>
      <c r="I283" s="106" t="str">
        <f>VLOOKUP(H283,Presupuesto!$B$11:$C$565,2,0)</f>
        <v>OTROS RESPUESTOS Y ACCESORIOS MENORES</v>
      </c>
      <c r="J283" s="106" t="str">
        <f t="shared" si="24"/>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703" zoomScale="86" zoomScaleNormal="86" workbookViewId="0">
      <selection activeCell="D718" sqref="D718"/>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39" t="s">
        <v>251</v>
      </c>
      <c r="B1" s="440" t="s">
        <v>252</v>
      </c>
      <c r="C1" s="437" t="s">
        <v>253</v>
      </c>
      <c r="D1" s="437" t="s">
        <v>496</v>
      </c>
      <c r="E1" s="437" t="s">
        <v>498</v>
      </c>
      <c r="F1" s="437" t="s">
        <v>500</v>
      </c>
      <c r="G1" s="437" t="s">
        <v>502</v>
      </c>
      <c r="H1" s="437" t="s">
        <v>504</v>
      </c>
      <c r="I1" s="437" t="s">
        <v>506</v>
      </c>
      <c r="J1" s="437" t="s">
        <v>254</v>
      </c>
      <c r="K1" s="437" t="s">
        <v>509</v>
      </c>
      <c r="L1" s="437" t="s">
        <v>255</v>
      </c>
      <c r="M1" s="437" t="s">
        <v>511</v>
      </c>
      <c r="N1" s="437" t="s">
        <v>513</v>
      </c>
      <c r="O1" s="437" t="s">
        <v>515</v>
      </c>
      <c r="P1" s="437" t="s">
        <v>256</v>
      </c>
      <c r="Q1" s="437" t="s">
        <v>516</v>
      </c>
      <c r="R1" s="437" t="s">
        <v>519</v>
      </c>
      <c r="S1" s="437" t="s">
        <v>257</v>
      </c>
      <c r="T1" s="437" t="s">
        <v>521</v>
      </c>
      <c r="U1" s="437" t="s">
        <v>258</v>
      </c>
      <c r="V1" s="437" t="s">
        <v>522</v>
      </c>
      <c r="W1" s="437" t="s">
        <v>523</v>
      </c>
      <c r="X1" s="437" t="s">
        <v>527</v>
      </c>
      <c r="Y1" s="437" t="s">
        <v>274</v>
      </c>
      <c r="Z1" s="437" t="s">
        <v>528</v>
      </c>
      <c r="AA1" s="437" t="s">
        <v>530</v>
      </c>
      <c r="AB1" s="437" t="s">
        <v>532</v>
      </c>
      <c r="AC1" s="437" t="s">
        <v>275</v>
      </c>
      <c r="AD1" s="437" t="s">
        <v>534</v>
      </c>
      <c r="AE1" s="437" t="s">
        <v>536</v>
      </c>
      <c r="AF1" s="437" t="s">
        <v>538</v>
      </c>
      <c r="AG1" s="437" t="s">
        <v>540</v>
      </c>
      <c r="AH1" s="437" t="s">
        <v>250</v>
      </c>
      <c r="AI1" s="437" t="s">
        <v>542</v>
      </c>
      <c r="AJ1" s="440" t="s">
        <v>259</v>
      </c>
      <c r="AK1" s="437" t="s">
        <v>544</v>
      </c>
      <c r="AL1" s="437" t="s">
        <v>260</v>
      </c>
      <c r="AM1" s="437" t="s">
        <v>546</v>
      </c>
      <c r="AN1" s="437" t="s">
        <v>548</v>
      </c>
      <c r="AO1" s="437" t="s">
        <v>261</v>
      </c>
      <c r="AP1" s="437" t="s">
        <v>550</v>
      </c>
      <c r="AQ1" s="437" t="s">
        <v>552</v>
      </c>
      <c r="AR1" s="437" t="s">
        <v>262</v>
      </c>
      <c r="AS1" s="437" t="s">
        <v>553</v>
      </c>
      <c r="AT1" s="437" t="s">
        <v>555</v>
      </c>
      <c r="AU1" s="437" t="s">
        <v>556</v>
      </c>
      <c r="AV1" s="437" t="s">
        <v>557</v>
      </c>
      <c r="AW1" s="437" t="s">
        <v>559</v>
      </c>
      <c r="AX1" s="437" t="s">
        <v>561</v>
      </c>
      <c r="AY1" s="437" t="s">
        <v>562</v>
      </c>
      <c r="AZ1" s="437" t="s">
        <v>263</v>
      </c>
      <c r="BA1" s="437" t="s">
        <v>564</v>
      </c>
      <c r="BB1" s="437" t="s">
        <v>566</v>
      </c>
      <c r="BC1" s="437" t="s">
        <v>568</v>
      </c>
      <c r="BD1" s="437" t="s">
        <v>570</v>
      </c>
      <c r="BE1" s="437" t="s">
        <v>572</v>
      </c>
      <c r="BF1" s="437" t="s">
        <v>574</v>
      </c>
      <c r="BG1" s="437" t="s">
        <v>576</v>
      </c>
      <c r="BH1" s="437" t="s">
        <v>578</v>
      </c>
      <c r="BI1" s="437" t="s">
        <v>276</v>
      </c>
      <c r="BJ1" s="437" t="s">
        <v>580</v>
      </c>
      <c r="BK1" s="437" t="s">
        <v>582</v>
      </c>
      <c r="BL1" s="437" t="s">
        <v>584</v>
      </c>
      <c r="BM1" s="437" t="s">
        <v>586</v>
      </c>
      <c r="BN1" s="437" t="s">
        <v>588</v>
      </c>
      <c r="BO1" s="437" t="s">
        <v>590</v>
      </c>
      <c r="BP1" s="437" t="s">
        <v>592</v>
      </c>
      <c r="BQ1" s="437" t="s">
        <v>594</v>
      </c>
      <c r="BR1" s="437" t="s">
        <v>596</v>
      </c>
      <c r="BS1" s="437" t="s">
        <v>598</v>
      </c>
      <c r="BT1" s="440" t="s">
        <v>264</v>
      </c>
      <c r="BU1" s="437" t="s">
        <v>265</v>
      </c>
      <c r="BV1" s="437" t="s">
        <v>600</v>
      </c>
      <c r="BW1" s="437" t="s">
        <v>266</v>
      </c>
      <c r="BX1" s="437" t="s">
        <v>602</v>
      </c>
      <c r="BY1" s="437" t="s">
        <v>604</v>
      </c>
      <c r="BZ1" s="440" t="s">
        <v>267</v>
      </c>
      <c r="CA1" s="437" t="s">
        <v>268</v>
      </c>
      <c r="CB1" s="437" t="s">
        <v>606</v>
      </c>
      <c r="CC1" s="437" t="s">
        <v>269</v>
      </c>
      <c r="CD1" s="437" t="s">
        <v>608</v>
      </c>
      <c r="CE1" s="437" t="s">
        <v>610</v>
      </c>
      <c r="CF1" s="437" t="s">
        <v>612</v>
      </c>
      <c r="CG1" s="440" t="s">
        <v>270</v>
      </c>
      <c r="CH1" s="437" t="s">
        <v>618</v>
      </c>
      <c r="CI1" s="437" t="s">
        <v>620</v>
      </c>
      <c r="CJ1" s="437" t="s">
        <v>271</v>
      </c>
      <c r="CK1" s="437" t="s">
        <v>614</v>
      </c>
      <c r="CL1" s="437" t="s">
        <v>616</v>
      </c>
      <c r="CM1" s="437" t="s">
        <v>272</v>
      </c>
      <c r="CN1" s="437" t="s">
        <v>622</v>
      </c>
      <c r="CO1" s="437" t="s">
        <v>273</v>
      </c>
      <c r="CP1" s="437" t="s">
        <v>623</v>
      </c>
      <c r="CQ1" s="436" t="s">
        <v>277</v>
      </c>
      <c r="CR1" s="440" t="s">
        <v>278</v>
      </c>
      <c r="CS1" s="437" t="s">
        <v>624</v>
      </c>
      <c r="CT1" s="437" t="s">
        <v>625</v>
      </c>
      <c r="CU1" s="437" t="s">
        <v>627</v>
      </c>
      <c r="CV1" s="437" t="s">
        <v>279</v>
      </c>
      <c r="CW1" s="437" t="s">
        <v>629</v>
      </c>
      <c r="CX1" s="437" t="s">
        <v>631</v>
      </c>
      <c r="CY1" s="437" t="s">
        <v>633</v>
      </c>
      <c r="CZ1" s="437" t="s">
        <v>635</v>
      </c>
      <c r="DA1" s="437" t="s">
        <v>637</v>
      </c>
      <c r="DB1" s="437" t="s">
        <v>639</v>
      </c>
      <c r="DC1" s="440" t="s">
        <v>280</v>
      </c>
      <c r="DD1" s="437" t="s">
        <v>281</v>
      </c>
      <c r="DE1" s="437" t="s">
        <v>641</v>
      </c>
      <c r="DF1" s="437" t="s">
        <v>282</v>
      </c>
      <c r="DG1" s="437" t="s">
        <v>643</v>
      </c>
      <c r="DH1" s="437" t="s">
        <v>645</v>
      </c>
      <c r="DI1" s="437" t="s">
        <v>647</v>
      </c>
      <c r="DJ1" s="437" t="s">
        <v>649</v>
      </c>
      <c r="DK1" s="437" t="s">
        <v>651</v>
      </c>
      <c r="DL1" s="437" t="s">
        <v>653</v>
      </c>
      <c r="DM1" s="437" t="s">
        <v>655</v>
      </c>
      <c r="DN1" s="437" t="s">
        <v>283</v>
      </c>
      <c r="DO1" s="437" t="s">
        <v>657</v>
      </c>
      <c r="DP1" s="437" t="s">
        <v>659</v>
      </c>
      <c r="DQ1" s="437" t="s">
        <v>661</v>
      </c>
      <c r="DR1" s="440" t="s">
        <v>284</v>
      </c>
      <c r="DS1" s="437" t="s">
        <v>663</v>
      </c>
      <c r="DT1" s="437" t="s">
        <v>285</v>
      </c>
      <c r="DU1" s="437" t="s">
        <v>665</v>
      </c>
      <c r="DV1" s="437" t="s">
        <v>286</v>
      </c>
      <c r="DW1" s="437" t="s">
        <v>667</v>
      </c>
      <c r="DX1" s="437" t="s">
        <v>669</v>
      </c>
      <c r="DY1" s="437" t="s">
        <v>671</v>
      </c>
      <c r="DZ1" s="437" t="s">
        <v>673</v>
      </c>
      <c r="EA1" s="437" t="s">
        <v>675</v>
      </c>
      <c r="EB1" s="437" t="s">
        <v>677</v>
      </c>
      <c r="EC1" s="437" t="s">
        <v>679</v>
      </c>
      <c r="ED1" s="437" t="s">
        <v>681</v>
      </c>
      <c r="EE1" s="437" t="s">
        <v>683</v>
      </c>
      <c r="EF1" s="437" t="s">
        <v>685</v>
      </c>
      <c r="EG1" s="437" t="s">
        <v>687</v>
      </c>
      <c r="EH1" s="440" t="s">
        <v>287</v>
      </c>
      <c r="EI1" s="437" t="s">
        <v>689</v>
      </c>
      <c r="EJ1" s="437" t="s">
        <v>288</v>
      </c>
      <c r="EK1" s="437" t="s">
        <v>691</v>
      </c>
      <c r="EL1" s="437" t="s">
        <v>693</v>
      </c>
      <c r="EM1" s="437" t="s">
        <v>289</v>
      </c>
      <c r="EN1" s="437" t="s">
        <v>695</v>
      </c>
      <c r="EO1" s="437" t="s">
        <v>697</v>
      </c>
      <c r="EP1" s="437" t="s">
        <v>290</v>
      </c>
      <c r="EQ1" s="437" t="s">
        <v>699</v>
      </c>
      <c r="ER1" s="437" t="s">
        <v>701</v>
      </c>
      <c r="ES1" s="437" t="s">
        <v>703</v>
      </c>
      <c r="ET1" s="437" t="s">
        <v>291</v>
      </c>
      <c r="EU1" s="437" t="s">
        <v>705</v>
      </c>
      <c r="EV1" s="437" t="s">
        <v>707</v>
      </c>
      <c r="EW1" s="440" t="s">
        <v>292</v>
      </c>
      <c r="EX1" s="437" t="s">
        <v>293</v>
      </c>
      <c r="EY1" s="437" t="s">
        <v>709</v>
      </c>
      <c r="EZ1" s="437" t="s">
        <v>711</v>
      </c>
      <c r="FA1" s="437" t="s">
        <v>713</v>
      </c>
      <c r="FB1" s="437" t="s">
        <v>715</v>
      </c>
      <c r="FC1" s="437" t="s">
        <v>294</v>
      </c>
      <c r="FD1" s="437" t="s">
        <v>717</v>
      </c>
      <c r="FE1" s="437" t="s">
        <v>719</v>
      </c>
      <c r="FF1" s="437" t="s">
        <v>721</v>
      </c>
      <c r="FG1" s="437" t="s">
        <v>723</v>
      </c>
      <c r="FH1" s="437" t="s">
        <v>725</v>
      </c>
      <c r="FI1" s="437" t="s">
        <v>295</v>
      </c>
      <c r="FJ1" s="437" t="s">
        <v>728</v>
      </c>
      <c r="FK1" s="437" t="s">
        <v>296</v>
      </c>
      <c r="FL1" s="437" t="s">
        <v>731</v>
      </c>
      <c r="FM1" s="437" t="s">
        <v>732</v>
      </c>
      <c r="FN1" s="437" t="s">
        <v>734</v>
      </c>
      <c r="FO1" s="437" t="s">
        <v>297</v>
      </c>
      <c r="FP1" s="437" t="s">
        <v>737</v>
      </c>
      <c r="FQ1" s="437" t="s">
        <v>738</v>
      </c>
      <c r="FR1" s="437" t="s">
        <v>740</v>
      </c>
      <c r="FS1" s="437" t="s">
        <v>298</v>
      </c>
      <c r="FT1" s="437" t="s">
        <v>743</v>
      </c>
      <c r="FU1" s="437" t="s">
        <v>745</v>
      </c>
      <c r="FV1" s="437" t="s">
        <v>747</v>
      </c>
      <c r="FW1" s="440" t="s">
        <v>299</v>
      </c>
      <c r="FX1" s="440" t="s">
        <v>300</v>
      </c>
      <c r="FY1" s="437" t="s">
        <v>306</v>
      </c>
      <c r="FZ1" s="437" t="s">
        <v>749</v>
      </c>
      <c r="GA1" s="437" t="s">
        <v>751</v>
      </c>
      <c r="GB1" s="437" t="s">
        <v>753</v>
      </c>
      <c r="GC1" s="437" t="s">
        <v>755</v>
      </c>
      <c r="GD1" s="437" t="s">
        <v>757</v>
      </c>
      <c r="GE1" s="437" t="s">
        <v>759</v>
      </c>
      <c r="GF1" s="440" t="s">
        <v>301</v>
      </c>
      <c r="GG1" s="437" t="s">
        <v>307</v>
      </c>
      <c r="GH1" s="437" t="s">
        <v>761</v>
      </c>
      <c r="GI1" s="437" t="s">
        <v>763</v>
      </c>
      <c r="GJ1" s="437" t="s">
        <v>764</v>
      </c>
      <c r="GK1" s="437" t="s">
        <v>308</v>
      </c>
      <c r="GL1" s="437" t="s">
        <v>767</v>
      </c>
      <c r="GM1" s="437" t="s">
        <v>768</v>
      </c>
      <c r="GN1" s="440" t="s">
        <v>302</v>
      </c>
      <c r="GO1" s="437" t="s">
        <v>303</v>
      </c>
      <c r="GP1" s="437" t="s">
        <v>770</v>
      </c>
      <c r="GQ1" s="437" t="s">
        <v>772</v>
      </c>
      <c r="GR1" s="437" t="s">
        <v>774</v>
      </c>
      <c r="GS1" s="437" t="s">
        <v>776</v>
      </c>
      <c r="GT1" s="437" t="s">
        <v>778</v>
      </c>
      <c r="GU1" s="440" t="s">
        <v>304</v>
      </c>
      <c r="GV1" s="437" t="s">
        <v>305</v>
      </c>
      <c r="GW1" s="437" t="s">
        <v>780</v>
      </c>
      <c r="GX1" s="437" t="s">
        <v>782</v>
      </c>
      <c r="GY1" s="437" t="s">
        <v>784</v>
      </c>
      <c r="GZ1" s="437" t="s">
        <v>786</v>
      </c>
      <c r="HA1" s="437" t="s">
        <v>788</v>
      </c>
      <c r="HB1" s="437" t="s">
        <v>790</v>
      </c>
      <c r="HC1" s="436" t="s">
        <v>309</v>
      </c>
      <c r="HD1" s="440" t="s">
        <v>310</v>
      </c>
      <c r="HE1" s="437" t="s">
        <v>311</v>
      </c>
      <c r="HF1" s="437" t="s">
        <v>792</v>
      </c>
      <c r="HG1" s="437" t="s">
        <v>794</v>
      </c>
      <c r="HH1" s="437" t="s">
        <v>796</v>
      </c>
      <c r="HI1" s="437" t="s">
        <v>798</v>
      </c>
      <c r="HJ1" s="437" t="s">
        <v>312</v>
      </c>
      <c r="HK1" s="437" t="s">
        <v>801</v>
      </c>
      <c r="HL1" s="437" t="s">
        <v>329</v>
      </c>
      <c r="HM1" s="437" t="s">
        <v>839</v>
      </c>
      <c r="HN1" s="437" t="s">
        <v>841</v>
      </c>
      <c r="HO1" s="437" t="s">
        <v>843</v>
      </c>
      <c r="HP1" s="440" t="s">
        <v>313</v>
      </c>
      <c r="HQ1" s="437" t="s">
        <v>803</v>
      </c>
      <c r="HR1" s="437" t="s">
        <v>805</v>
      </c>
      <c r="HS1" s="437" t="s">
        <v>314</v>
      </c>
      <c r="HT1" s="437" t="s">
        <v>808</v>
      </c>
      <c r="HU1" s="437" t="s">
        <v>810</v>
      </c>
      <c r="HV1" s="437" t="s">
        <v>811</v>
      </c>
      <c r="HW1" s="437" t="s">
        <v>813</v>
      </c>
      <c r="HX1" s="440" t="s">
        <v>315</v>
      </c>
      <c r="HY1" s="437" t="s">
        <v>815</v>
      </c>
      <c r="HZ1" s="437" t="s">
        <v>817</v>
      </c>
      <c r="IA1" s="437" t="s">
        <v>819</v>
      </c>
      <c r="IB1" s="437" t="s">
        <v>316</v>
      </c>
      <c r="IC1" s="437" t="s">
        <v>821</v>
      </c>
      <c r="ID1" s="437" t="s">
        <v>823</v>
      </c>
      <c r="IE1" s="437" t="s">
        <v>317</v>
      </c>
      <c r="IF1" s="437" t="s">
        <v>825</v>
      </c>
      <c r="IG1" s="437" t="s">
        <v>827</v>
      </c>
      <c r="IH1" s="437" t="s">
        <v>318</v>
      </c>
      <c r="II1" s="437" t="s">
        <v>829</v>
      </c>
      <c r="IJ1" s="437" t="s">
        <v>831</v>
      </c>
      <c r="IK1" s="437" t="s">
        <v>833</v>
      </c>
      <c r="IL1" s="437" t="s">
        <v>835</v>
      </c>
      <c r="IM1" s="437" t="s">
        <v>319</v>
      </c>
      <c r="IN1" s="437" t="s">
        <v>837</v>
      </c>
      <c r="IO1" s="440" t="s">
        <v>320</v>
      </c>
      <c r="IP1" s="437" t="s">
        <v>845</v>
      </c>
      <c r="IQ1" s="437" t="s">
        <v>847</v>
      </c>
      <c r="IR1" s="437" t="s">
        <v>321</v>
      </c>
      <c r="IS1" s="437" t="s">
        <v>849</v>
      </c>
      <c r="IT1" s="437" t="s">
        <v>851</v>
      </c>
      <c r="IU1" s="437" t="s">
        <v>853</v>
      </c>
      <c r="IV1" s="440" t="s">
        <v>322</v>
      </c>
      <c r="IW1" s="437" t="s">
        <v>855</v>
      </c>
      <c r="IX1" s="437" t="s">
        <v>323</v>
      </c>
      <c r="IY1" s="437" t="s">
        <v>858</v>
      </c>
      <c r="IZ1" s="437" t="s">
        <v>860</v>
      </c>
      <c r="JA1" s="437" t="s">
        <v>862</v>
      </c>
      <c r="JB1" s="437" t="s">
        <v>864</v>
      </c>
      <c r="JC1" s="437" t="s">
        <v>866</v>
      </c>
      <c r="JD1" s="437" t="s">
        <v>868</v>
      </c>
      <c r="JE1" s="437" t="s">
        <v>324</v>
      </c>
      <c r="JF1" s="437" t="s">
        <v>871</v>
      </c>
      <c r="JG1" s="437" t="s">
        <v>873</v>
      </c>
      <c r="JH1" s="437" t="s">
        <v>875</v>
      </c>
      <c r="JI1" s="437" t="s">
        <v>877</v>
      </c>
      <c r="JJ1" s="437" t="s">
        <v>879</v>
      </c>
      <c r="JK1" s="437" t="s">
        <v>881</v>
      </c>
      <c r="JL1" s="437" t="s">
        <v>883</v>
      </c>
      <c r="JM1" s="437" t="s">
        <v>885</v>
      </c>
      <c r="JN1" s="437" t="s">
        <v>325</v>
      </c>
      <c r="JO1" s="437" t="s">
        <v>888</v>
      </c>
      <c r="JP1" s="437" t="s">
        <v>890</v>
      </c>
      <c r="JQ1" s="437" t="s">
        <v>892</v>
      </c>
      <c r="JR1" s="437" t="s">
        <v>894</v>
      </c>
      <c r="JS1" s="437" t="s">
        <v>895</v>
      </c>
      <c r="JT1" s="437" t="s">
        <v>897</v>
      </c>
      <c r="JU1" s="437" t="s">
        <v>899</v>
      </c>
      <c r="JV1" s="437" t="s">
        <v>901</v>
      </c>
      <c r="JW1" s="437" t="s">
        <v>903</v>
      </c>
      <c r="JX1" s="437" t="s">
        <v>905</v>
      </c>
      <c r="JY1" s="437" t="s">
        <v>907</v>
      </c>
      <c r="JZ1" s="437" t="s">
        <v>909</v>
      </c>
      <c r="KA1" s="437" t="s">
        <v>911</v>
      </c>
      <c r="KB1" s="437" t="s">
        <v>913</v>
      </c>
      <c r="KC1" s="437" t="s">
        <v>915</v>
      </c>
      <c r="KD1" s="437" t="s">
        <v>917</v>
      </c>
      <c r="KE1" s="437" t="s">
        <v>919</v>
      </c>
      <c r="KF1" s="437" t="s">
        <v>921</v>
      </c>
      <c r="KG1" s="437" t="s">
        <v>923</v>
      </c>
      <c r="KH1" s="437" t="s">
        <v>925</v>
      </c>
      <c r="KI1" s="437" t="s">
        <v>927</v>
      </c>
      <c r="KJ1" s="437" t="s">
        <v>929</v>
      </c>
      <c r="KK1" s="437" t="s">
        <v>931</v>
      </c>
      <c r="KL1" s="437" t="s">
        <v>933</v>
      </c>
      <c r="KM1" s="437" t="s">
        <v>935</v>
      </c>
      <c r="KN1" s="437" t="s">
        <v>937</v>
      </c>
      <c r="KO1" s="440" t="s">
        <v>326</v>
      </c>
      <c r="KP1" s="437" t="s">
        <v>939</v>
      </c>
      <c r="KQ1" s="437" t="s">
        <v>327</v>
      </c>
      <c r="KR1" s="437" t="s">
        <v>942</v>
      </c>
      <c r="KS1" s="437" t="s">
        <v>944</v>
      </c>
      <c r="KT1" s="437" t="s">
        <v>946</v>
      </c>
      <c r="KU1" s="437" t="s">
        <v>948</v>
      </c>
      <c r="KV1" s="437" t="s">
        <v>328</v>
      </c>
      <c r="KW1" s="437" t="s">
        <v>951</v>
      </c>
      <c r="KX1" s="437" t="s">
        <v>953</v>
      </c>
      <c r="KY1" s="437" t="s">
        <v>955</v>
      </c>
      <c r="KZ1" s="437" t="s">
        <v>957</v>
      </c>
      <c r="LA1" s="437" t="s">
        <v>959</v>
      </c>
      <c r="LB1" s="437" t="s">
        <v>961</v>
      </c>
      <c r="LC1" s="437" t="s">
        <v>963</v>
      </c>
      <c r="LD1" s="436" t="s">
        <v>330</v>
      </c>
      <c r="LE1" s="440" t="s">
        <v>331</v>
      </c>
      <c r="LF1" s="437" t="s">
        <v>332</v>
      </c>
      <c r="LG1" s="437" t="s">
        <v>346</v>
      </c>
      <c r="LH1" s="437" t="s">
        <v>965</v>
      </c>
      <c r="LI1" s="437" t="s">
        <v>967</v>
      </c>
      <c r="LJ1" s="437" t="s">
        <v>969</v>
      </c>
      <c r="LK1" s="437" t="s">
        <v>971</v>
      </c>
      <c r="LL1" s="437" t="s">
        <v>347</v>
      </c>
      <c r="LM1" s="437" t="s">
        <v>973</v>
      </c>
      <c r="LN1" s="437" t="s">
        <v>348</v>
      </c>
      <c r="LO1" s="437" t="s">
        <v>975</v>
      </c>
      <c r="LP1" s="437" t="s">
        <v>333</v>
      </c>
      <c r="LQ1" s="437" t="s">
        <v>977</v>
      </c>
      <c r="LR1" s="437" t="s">
        <v>349</v>
      </c>
      <c r="LS1" s="437" t="s">
        <v>979</v>
      </c>
      <c r="LT1" s="437" t="s">
        <v>981</v>
      </c>
      <c r="LU1" s="437" t="s">
        <v>350</v>
      </c>
      <c r="LV1" s="440" t="s">
        <v>334</v>
      </c>
      <c r="LW1" s="437" t="s">
        <v>335</v>
      </c>
      <c r="LX1" s="437" t="s">
        <v>983</v>
      </c>
      <c r="LY1" s="437" t="s">
        <v>985</v>
      </c>
      <c r="LZ1" s="437" t="s">
        <v>986</v>
      </c>
      <c r="MA1" s="437" t="s">
        <v>988</v>
      </c>
      <c r="MB1" s="437" t="s">
        <v>989</v>
      </c>
      <c r="MC1" s="437" t="s">
        <v>991</v>
      </c>
      <c r="MD1" s="437" t="s">
        <v>993</v>
      </c>
      <c r="ME1" s="437" t="s">
        <v>995</v>
      </c>
      <c r="MF1" s="437" t="s">
        <v>997</v>
      </c>
      <c r="MG1" s="437" t="s">
        <v>336</v>
      </c>
      <c r="MH1" s="437" t="s">
        <v>1000</v>
      </c>
      <c r="MI1" s="437" t="s">
        <v>1001</v>
      </c>
      <c r="MJ1" s="437" t="s">
        <v>1003</v>
      </c>
      <c r="MK1" s="437" t="s">
        <v>337</v>
      </c>
      <c r="ML1" s="437" t="s">
        <v>1006</v>
      </c>
      <c r="MM1" s="437" t="s">
        <v>1007</v>
      </c>
      <c r="MN1" s="437" t="s">
        <v>1009</v>
      </c>
      <c r="MO1" s="437" t="s">
        <v>1011</v>
      </c>
      <c r="MP1" s="437" t="s">
        <v>338</v>
      </c>
      <c r="MQ1" s="437" t="s">
        <v>1014</v>
      </c>
      <c r="MR1" s="437" t="s">
        <v>1016</v>
      </c>
      <c r="MS1" s="437" t="s">
        <v>1018</v>
      </c>
      <c r="MT1" s="437" t="s">
        <v>1020</v>
      </c>
      <c r="MU1" s="437" t="s">
        <v>339</v>
      </c>
      <c r="MV1" s="437" t="s">
        <v>1023</v>
      </c>
      <c r="MW1" s="437" t="s">
        <v>1025</v>
      </c>
      <c r="MX1" s="437" t="s">
        <v>1027</v>
      </c>
      <c r="MY1" s="437" t="s">
        <v>1029</v>
      </c>
      <c r="MZ1" s="437" t="s">
        <v>1031</v>
      </c>
      <c r="NA1" s="437" t="s">
        <v>1033</v>
      </c>
      <c r="NB1" s="437" t="s">
        <v>1035</v>
      </c>
      <c r="NC1" s="437" t="s">
        <v>1037</v>
      </c>
      <c r="ND1" s="437" t="s">
        <v>1039</v>
      </c>
      <c r="NE1" s="437" t="s">
        <v>1041</v>
      </c>
      <c r="NF1" s="437" t="s">
        <v>1043</v>
      </c>
      <c r="NG1" s="437" t="s">
        <v>1044</v>
      </c>
      <c r="NH1" s="440" t="s">
        <v>340</v>
      </c>
      <c r="NI1" s="437" t="s">
        <v>341</v>
      </c>
      <c r="NJ1" s="437" t="s">
        <v>1046</v>
      </c>
      <c r="NK1" s="437" t="s">
        <v>1048</v>
      </c>
      <c r="NL1" s="437" t="s">
        <v>1050</v>
      </c>
      <c r="NM1" s="437" t="s">
        <v>1052</v>
      </c>
      <c r="NN1" s="440" t="s">
        <v>342</v>
      </c>
      <c r="NO1" s="437" t="s">
        <v>343</v>
      </c>
      <c r="NP1" s="437" t="s">
        <v>1053</v>
      </c>
      <c r="NQ1" s="437" t="s">
        <v>344</v>
      </c>
      <c r="NR1" s="437" t="s">
        <v>1055</v>
      </c>
      <c r="NS1" s="437" t="s">
        <v>1057</v>
      </c>
      <c r="NT1" s="437" t="s">
        <v>345</v>
      </c>
      <c r="NU1" s="437" t="s">
        <v>1059</v>
      </c>
      <c r="NV1" s="436" t="s">
        <v>351</v>
      </c>
      <c r="NW1" s="440" t="s">
        <v>352</v>
      </c>
      <c r="NX1" s="437" t="s">
        <v>353</v>
      </c>
      <c r="NY1" s="437" t="s">
        <v>1062</v>
      </c>
      <c r="NZ1" s="437" t="s">
        <v>1064</v>
      </c>
      <c r="OA1" s="437" t="s">
        <v>354</v>
      </c>
      <c r="OB1" s="437" t="s">
        <v>364</v>
      </c>
      <c r="OC1" s="437" t="s">
        <v>1066</v>
      </c>
      <c r="OD1" s="437" t="s">
        <v>1068</v>
      </c>
      <c r="OE1" s="437" t="s">
        <v>1070</v>
      </c>
      <c r="OF1" s="437" t="s">
        <v>1072</v>
      </c>
      <c r="OG1" s="437" t="s">
        <v>1074</v>
      </c>
      <c r="OH1" s="437" t="s">
        <v>1076</v>
      </c>
      <c r="OI1" s="437" t="s">
        <v>1078</v>
      </c>
      <c r="OJ1" s="437" t="s">
        <v>1080</v>
      </c>
      <c r="OK1" s="437" t="s">
        <v>1082</v>
      </c>
      <c r="OL1" s="437" t="s">
        <v>1084</v>
      </c>
      <c r="OM1" s="437" t="s">
        <v>1086</v>
      </c>
      <c r="ON1" s="437" t="s">
        <v>1088</v>
      </c>
      <c r="OO1" s="437" t="s">
        <v>1090</v>
      </c>
      <c r="OP1" s="437" t="s">
        <v>1092</v>
      </c>
      <c r="OQ1" s="437" t="s">
        <v>1094</v>
      </c>
      <c r="OR1" s="437" t="s">
        <v>1096</v>
      </c>
      <c r="OS1" s="437" t="s">
        <v>1098</v>
      </c>
      <c r="OT1" s="437" t="s">
        <v>1100</v>
      </c>
      <c r="OU1" s="437" t="s">
        <v>1102</v>
      </c>
      <c r="OV1" s="437" t="s">
        <v>1104</v>
      </c>
      <c r="OW1" s="437" t="s">
        <v>1106</v>
      </c>
      <c r="OX1" s="437" t="s">
        <v>1108</v>
      </c>
      <c r="OY1" s="437" t="s">
        <v>365</v>
      </c>
      <c r="OZ1" s="437" t="s">
        <v>1111</v>
      </c>
      <c r="PA1" s="437" t="s">
        <v>1113</v>
      </c>
      <c r="PB1" s="437" t="s">
        <v>1114</v>
      </c>
      <c r="PC1" s="437" t="s">
        <v>1116</v>
      </c>
      <c r="PD1" s="437" t="s">
        <v>1118</v>
      </c>
      <c r="PE1" s="437" t="s">
        <v>1120</v>
      </c>
      <c r="PF1" s="437" t="s">
        <v>1122</v>
      </c>
      <c r="PG1" s="437" t="s">
        <v>1124</v>
      </c>
      <c r="PH1" s="437" t="s">
        <v>1126</v>
      </c>
      <c r="PI1" s="437" t="s">
        <v>1128</v>
      </c>
      <c r="PJ1" s="437" t="s">
        <v>1130</v>
      </c>
      <c r="PK1" s="437" t="s">
        <v>1132</v>
      </c>
      <c r="PL1" s="437" t="s">
        <v>1134</v>
      </c>
      <c r="PM1" s="437" t="s">
        <v>1136</v>
      </c>
      <c r="PN1" s="437" t="s">
        <v>1138</v>
      </c>
      <c r="PO1" s="437" t="s">
        <v>1140</v>
      </c>
      <c r="PP1" s="437" t="s">
        <v>1142</v>
      </c>
      <c r="PQ1" s="437" t="s">
        <v>1144</v>
      </c>
      <c r="PR1" s="437" t="s">
        <v>1146</v>
      </c>
      <c r="PS1" s="437" t="s">
        <v>1148</v>
      </c>
      <c r="PT1" s="437" t="s">
        <v>1150</v>
      </c>
      <c r="PU1" s="437" t="s">
        <v>1152</v>
      </c>
      <c r="PV1" s="437" t="s">
        <v>1154</v>
      </c>
      <c r="PW1" s="437" t="s">
        <v>1156</v>
      </c>
      <c r="PX1" s="437" t="s">
        <v>1158</v>
      </c>
      <c r="PY1" s="437" t="s">
        <v>1160</v>
      </c>
      <c r="PZ1" s="437" t="s">
        <v>355</v>
      </c>
      <c r="QA1" s="437" t="s">
        <v>1162</v>
      </c>
      <c r="QB1" s="437" t="s">
        <v>1164</v>
      </c>
      <c r="QC1" s="437" t="s">
        <v>1166</v>
      </c>
      <c r="QD1" s="437" t="s">
        <v>1168</v>
      </c>
      <c r="QE1" s="437" t="s">
        <v>1170</v>
      </c>
      <c r="QF1" s="440" t="s">
        <v>356</v>
      </c>
      <c r="QG1" s="437" t="s">
        <v>357</v>
      </c>
      <c r="QH1" s="437" t="s">
        <v>1172</v>
      </c>
      <c r="QI1" s="437" t="s">
        <v>1174</v>
      </c>
      <c r="QJ1" s="437" t="s">
        <v>1176</v>
      </c>
      <c r="QK1" s="437" t="s">
        <v>1178</v>
      </c>
      <c r="QL1" s="437" t="s">
        <v>1180</v>
      </c>
      <c r="QM1" s="437" t="s">
        <v>1182</v>
      </c>
      <c r="QN1" s="440" t="s">
        <v>358</v>
      </c>
      <c r="QO1" s="437" t="s">
        <v>1184</v>
      </c>
      <c r="QP1" s="437" t="s">
        <v>359</v>
      </c>
      <c r="QQ1" s="437" t="s">
        <v>366</v>
      </c>
      <c r="QR1" s="437" t="s">
        <v>1186</v>
      </c>
      <c r="QS1" s="437" t="s">
        <v>1188</v>
      </c>
      <c r="QT1" s="437" t="s">
        <v>1190</v>
      </c>
      <c r="QU1" s="437" t="s">
        <v>1192</v>
      </c>
      <c r="QV1" s="437" t="s">
        <v>1194</v>
      </c>
      <c r="QW1" s="437" t="s">
        <v>1196</v>
      </c>
      <c r="QX1" s="437" t="s">
        <v>1198</v>
      </c>
      <c r="QY1" s="437" t="s">
        <v>1200</v>
      </c>
      <c r="QZ1" s="437" t="s">
        <v>1202</v>
      </c>
      <c r="RA1" s="437" t="s">
        <v>1204</v>
      </c>
      <c r="RB1" s="437" t="s">
        <v>1206</v>
      </c>
      <c r="RC1" s="437" t="s">
        <v>1208</v>
      </c>
      <c r="RD1" s="437" t="s">
        <v>1210</v>
      </c>
      <c r="RE1" s="437" t="s">
        <v>1212</v>
      </c>
      <c r="RF1" s="440" t="s">
        <v>360</v>
      </c>
      <c r="RG1" s="437" t="s">
        <v>361</v>
      </c>
      <c r="RH1" s="437" t="s">
        <v>1214</v>
      </c>
      <c r="RI1" s="437" t="s">
        <v>1216</v>
      </c>
      <c r="RJ1" s="440" t="s">
        <v>362</v>
      </c>
      <c r="RK1" s="437" t="s">
        <v>363</v>
      </c>
      <c r="RL1" s="437" t="s">
        <v>1218</v>
      </c>
      <c r="RM1" s="437" t="s">
        <v>1219</v>
      </c>
      <c r="RN1" s="437" t="s">
        <v>1220</v>
      </c>
      <c r="RO1" s="437" t="s">
        <v>1221</v>
      </c>
      <c r="RP1" s="437" t="s">
        <v>1223</v>
      </c>
      <c r="RQ1" s="437" t="s">
        <v>1224</v>
      </c>
      <c r="RR1" s="437" t="s">
        <v>1226</v>
      </c>
      <c r="RS1" s="437" t="s">
        <v>1227</v>
      </c>
      <c r="RT1" s="436" t="s">
        <v>367</v>
      </c>
      <c r="RU1" s="440" t="s">
        <v>368</v>
      </c>
      <c r="RV1" s="437" t="s">
        <v>369</v>
      </c>
      <c r="RW1" s="437" t="s">
        <v>1229</v>
      </c>
      <c r="RX1" s="437" t="s">
        <v>1231</v>
      </c>
      <c r="RY1" s="437" t="s">
        <v>370</v>
      </c>
      <c r="RZ1" s="437" t="s">
        <v>1233</v>
      </c>
      <c r="SA1" s="437" t="s">
        <v>1235</v>
      </c>
      <c r="SB1" s="437" t="s">
        <v>1237</v>
      </c>
      <c r="SC1" s="437" t="s">
        <v>1239</v>
      </c>
      <c r="SD1" s="440" t="s">
        <v>371</v>
      </c>
      <c r="SE1" s="437" t="s">
        <v>372</v>
      </c>
      <c r="SF1" s="437" t="s">
        <v>1241</v>
      </c>
      <c r="SG1" s="437" t="s">
        <v>1243</v>
      </c>
      <c r="SH1" s="437" t="s">
        <v>1245</v>
      </c>
      <c r="SI1" s="437" t="s">
        <v>1247</v>
      </c>
      <c r="SJ1" s="437" t="s">
        <v>1249</v>
      </c>
      <c r="SK1" s="437" t="s">
        <v>1251</v>
      </c>
      <c r="SL1" s="437" t="s">
        <v>1253</v>
      </c>
      <c r="SM1" s="437" t="s">
        <v>1255</v>
      </c>
      <c r="SN1" s="437" t="s">
        <v>1257</v>
      </c>
      <c r="SO1" s="437" t="s">
        <v>1259</v>
      </c>
      <c r="SP1" s="437" t="s">
        <v>1261</v>
      </c>
      <c r="SQ1" s="437" t="s">
        <v>1263</v>
      </c>
      <c r="SR1" s="437" t="s">
        <v>1265</v>
      </c>
      <c r="SS1" s="437" t="s">
        <v>1267</v>
      </c>
      <c r="ST1" s="437" t="s">
        <v>1269</v>
      </c>
      <c r="SU1" s="436" t="s">
        <v>373</v>
      </c>
      <c r="SV1" s="440" t="s">
        <v>374</v>
      </c>
      <c r="SW1" s="437" t="s">
        <v>375</v>
      </c>
      <c r="SX1" s="437" t="s">
        <v>1271</v>
      </c>
      <c r="SY1" s="437" t="s">
        <v>1273</v>
      </c>
      <c r="SZ1" s="437" t="s">
        <v>1275</v>
      </c>
      <c r="TA1" s="437" t="s">
        <v>1277</v>
      </c>
      <c r="TB1" s="437" t="s">
        <v>1279</v>
      </c>
      <c r="TC1" s="437" t="s">
        <v>376</v>
      </c>
      <c r="TD1" s="437" t="s">
        <v>1281</v>
      </c>
      <c r="TE1" s="437" t="s">
        <v>1283</v>
      </c>
      <c r="TF1" s="437" t="s">
        <v>1285</v>
      </c>
      <c r="TG1" s="437" t="s">
        <v>1287</v>
      </c>
      <c r="TH1" s="437" t="s">
        <v>1289</v>
      </c>
      <c r="TI1" s="437" t="s">
        <v>1291</v>
      </c>
      <c r="TJ1" s="440" t="s">
        <v>377</v>
      </c>
      <c r="TK1" s="437" t="s">
        <v>378</v>
      </c>
      <c r="TL1" s="437" t="s">
        <v>379</v>
      </c>
      <c r="TM1" s="437" t="s">
        <v>1293</v>
      </c>
      <c r="TN1" s="437" t="s">
        <v>1295</v>
      </c>
      <c r="TO1" s="437" t="s">
        <v>1296</v>
      </c>
      <c r="TP1" s="437" t="s">
        <v>1298</v>
      </c>
      <c r="TQ1" s="437" t="s">
        <v>1300</v>
      </c>
      <c r="TR1" s="437" t="s">
        <v>1302</v>
      </c>
      <c r="TS1" s="437" t="s">
        <v>1304</v>
      </c>
      <c r="TT1" s="437" t="s">
        <v>1306</v>
      </c>
      <c r="TU1" s="437" t="s">
        <v>1308</v>
      </c>
      <c r="TV1" s="437" t="s">
        <v>1310</v>
      </c>
      <c r="TW1" s="437" t="s">
        <v>1312</v>
      </c>
      <c r="TX1" s="437" t="s">
        <v>1314</v>
      </c>
      <c r="TY1" s="437" t="s">
        <v>1316</v>
      </c>
      <c r="TZ1" s="437" t="s">
        <v>1318</v>
      </c>
      <c r="UA1" s="437" t="s">
        <v>1320</v>
      </c>
      <c r="UB1" s="437" t="s">
        <v>1322</v>
      </c>
      <c r="UC1" s="436" t="s">
        <v>1324</v>
      </c>
      <c r="UD1" s="437" t="s">
        <v>1326</v>
      </c>
      <c r="UE1" s="437" t="s">
        <v>1328</v>
      </c>
      <c r="UF1" s="437" t="s">
        <v>1330</v>
      </c>
      <c r="UG1" s="437" t="s">
        <v>1332</v>
      </c>
      <c r="UH1" s="437" t="s">
        <v>1334</v>
      </c>
      <c r="UI1" s="438"/>
    </row>
    <row r="2" spans="1:555" s="122" customFormat="1" hidden="1" x14ac:dyDescent="0.25">
      <c r="A2" s="434" t="s">
        <v>1357</v>
      </c>
      <c r="B2" s="434" t="s">
        <v>1359</v>
      </c>
      <c r="C2" s="434" t="s">
        <v>471</v>
      </c>
      <c r="D2" s="434" t="s">
        <v>1358</v>
      </c>
      <c r="E2" s="434" t="s">
        <v>1360</v>
      </c>
      <c r="F2" s="434" t="s">
        <v>472</v>
      </c>
      <c r="G2" s="435" t="s">
        <v>1361</v>
      </c>
      <c r="H2" s="434" t="s">
        <v>1362</v>
      </c>
      <c r="I2" s="434" t="s">
        <v>1363</v>
      </c>
      <c r="J2" s="434" t="s">
        <v>1428</v>
      </c>
      <c r="K2" s="434" t="s">
        <v>1364</v>
      </c>
      <c r="L2" s="434" t="s">
        <v>1365</v>
      </c>
      <c r="M2" s="434" t="s">
        <v>1366</v>
      </c>
      <c r="N2" s="434" t="s">
        <v>1367</v>
      </c>
      <c r="O2" s="434" t="s">
        <v>1368</v>
      </c>
      <c r="P2" s="434" t="s">
        <v>1447</v>
      </c>
      <c r="Q2" s="434" t="s">
        <v>1484</v>
      </c>
      <c r="R2" s="429" t="str">
        <f>+Presupuesto!D11</f>
        <v>Recurrente</v>
      </c>
      <c r="S2" s="429" t="str">
        <f>+Presupuesto!E11</f>
        <v>Programa / Proyecto 2016</v>
      </c>
      <c r="T2" s="434"/>
      <c r="U2" s="434" t="s">
        <v>394</v>
      </c>
      <c r="V2" s="434" t="s">
        <v>412</v>
      </c>
      <c r="W2" s="434" t="s">
        <v>395</v>
      </c>
      <c r="X2" s="434" t="s">
        <v>396</v>
      </c>
      <c r="Y2" s="434" t="s">
        <v>397</v>
      </c>
      <c r="Z2" s="434" t="s">
        <v>398</v>
      </c>
      <c r="AA2" s="434" t="s">
        <v>399</v>
      </c>
      <c r="AB2" s="434" t="s">
        <v>400</v>
      </c>
      <c r="AC2" s="434" t="s">
        <v>401</v>
      </c>
      <c r="AD2" s="434" t="s">
        <v>402</v>
      </c>
      <c r="AE2" s="434" t="s">
        <v>403</v>
      </c>
      <c r="AF2" s="434" t="s">
        <v>404</v>
      </c>
      <c r="AG2" s="434"/>
      <c r="AH2" s="434" t="s">
        <v>420</v>
      </c>
      <c r="AI2" s="434" t="s">
        <v>421</v>
      </c>
      <c r="AJ2" s="434" t="s">
        <v>422</v>
      </c>
      <c r="AK2" s="434" t="s">
        <v>423</v>
      </c>
      <c r="AL2" s="434" t="s">
        <v>424</v>
      </c>
      <c r="AM2" s="434" t="s">
        <v>427</v>
      </c>
      <c r="AN2" s="434" t="s">
        <v>425</v>
      </c>
      <c r="AO2" s="434" t="s">
        <v>426</v>
      </c>
      <c r="AP2" s="434" t="s">
        <v>428</v>
      </c>
      <c r="AQ2" s="434" t="s">
        <v>429</v>
      </c>
      <c r="AR2" s="434" t="s">
        <v>430</v>
      </c>
      <c r="AS2" s="434" t="s">
        <v>431</v>
      </c>
      <c r="AT2" s="434" t="s">
        <v>432</v>
      </c>
      <c r="AU2" s="434" t="s">
        <v>433</v>
      </c>
      <c r="AV2" s="434" t="s">
        <v>434</v>
      </c>
      <c r="AW2" s="434" t="s">
        <v>435</v>
      </c>
      <c r="AX2" s="434" t="s">
        <v>436</v>
      </c>
      <c r="AY2" s="434" t="s">
        <v>437</v>
      </c>
      <c r="AZ2" s="434" t="s">
        <v>438</v>
      </c>
      <c r="BA2" s="434" t="s">
        <v>439</v>
      </c>
      <c r="BB2" s="434" t="s">
        <v>440</v>
      </c>
      <c r="BC2" s="434" t="s">
        <v>441</v>
      </c>
      <c r="BD2" s="434" t="s">
        <v>442</v>
      </c>
      <c r="BE2" s="434" t="s">
        <v>443</v>
      </c>
      <c r="BF2" s="434" t="s">
        <v>444</v>
      </c>
      <c r="BG2" s="434" t="s">
        <v>445</v>
      </c>
      <c r="BH2" s="434" t="s">
        <v>446</v>
      </c>
      <c r="BI2" s="434" t="s">
        <v>447</v>
      </c>
      <c r="BJ2" s="434" t="s">
        <v>448</v>
      </c>
      <c r="BK2" s="434" t="s">
        <v>449</v>
      </c>
      <c r="BL2" s="434" t="s">
        <v>450</v>
      </c>
      <c r="BM2" s="434" t="s">
        <v>451</v>
      </c>
      <c r="BN2" s="434" t="s">
        <v>452</v>
      </c>
      <c r="BO2" s="434" t="s">
        <v>453</v>
      </c>
      <c r="BP2" s="434" t="s">
        <v>454</v>
      </c>
      <c r="BQ2" s="434" t="s">
        <v>455</v>
      </c>
      <c r="BR2" s="434" t="s">
        <v>456</v>
      </c>
      <c r="BS2" s="434" t="s">
        <v>457</v>
      </c>
      <c r="BT2" s="434" t="s">
        <v>458</v>
      </c>
      <c r="BU2" s="434" t="s">
        <v>459</v>
      </c>
      <c r="BV2" s="434"/>
      <c r="BW2" s="434"/>
      <c r="BX2" s="434"/>
      <c r="BY2" s="434"/>
      <c r="BZ2" s="434"/>
      <c r="CA2" s="434"/>
      <c r="CB2" s="434"/>
      <c r="CC2" s="434"/>
      <c r="CD2" s="434"/>
      <c r="CE2" s="434"/>
      <c r="CF2" s="434"/>
      <c r="CG2" s="434"/>
      <c r="CH2" s="434"/>
      <c r="CI2" s="434"/>
      <c r="CJ2" s="434"/>
      <c r="CK2" s="434"/>
      <c r="CL2" s="434"/>
      <c r="CM2" s="434"/>
      <c r="CN2" s="434"/>
      <c r="CO2" s="434"/>
      <c r="CP2" s="434"/>
      <c r="CQ2" s="434"/>
      <c r="CR2" s="434"/>
      <c r="CS2" s="434"/>
      <c r="CT2" s="434"/>
      <c r="CU2" s="434"/>
      <c r="CV2" s="434"/>
      <c r="CW2" s="434"/>
      <c r="CX2" s="434"/>
      <c r="CY2" s="434"/>
      <c r="CZ2" s="434"/>
      <c r="DA2" s="434"/>
      <c r="DB2" s="434"/>
      <c r="DC2" s="434"/>
      <c r="DD2" s="434"/>
      <c r="DE2" s="434"/>
      <c r="DF2" s="434"/>
      <c r="DG2" s="434"/>
      <c r="DH2" s="434"/>
      <c r="DI2" s="434"/>
      <c r="DJ2" s="434"/>
      <c r="DK2" s="434"/>
      <c r="DL2" s="434"/>
      <c r="DM2" s="434"/>
      <c r="DN2" s="434"/>
      <c r="DO2" s="434"/>
      <c r="DP2" s="434"/>
      <c r="DQ2" s="434"/>
      <c r="DR2" s="434"/>
      <c r="DS2" s="434"/>
      <c r="DT2" s="434"/>
      <c r="DU2" s="434"/>
      <c r="DV2" s="434"/>
      <c r="DW2" s="434"/>
      <c r="DX2" s="434"/>
      <c r="DY2" s="434"/>
      <c r="DZ2" s="434"/>
      <c r="EA2" s="434"/>
      <c r="EB2" s="434"/>
      <c r="EC2" s="434"/>
      <c r="ED2" s="434"/>
      <c r="EE2" s="434"/>
      <c r="EF2" s="434"/>
      <c r="EG2" s="434"/>
      <c r="EH2" s="434"/>
      <c r="EI2" s="434"/>
      <c r="EJ2" s="434"/>
      <c r="EK2" s="434"/>
      <c r="EL2" s="434"/>
      <c r="EM2" s="434"/>
      <c r="EN2" s="434"/>
      <c r="EO2" s="434"/>
      <c r="EP2" s="434"/>
      <c r="EQ2" s="434"/>
      <c r="ER2" s="434"/>
      <c r="ES2" s="434"/>
      <c r="ET2" s="434"/>
      <c r="EU2" s="434"/>
      <c r="EV2" s="434"/>
      <c r="EW2" s="434"/>
      <c r="EX2" s="434"/>
      <c r="EY2" s="434"/>
      <c r="EZ2" s="434"/>
      <c r="FA2" s="434"/>
      <c r="FB2" s="434"/>
      <c r="FC2" s="434"/>
      <c r="FD2" s="434"/>
      <c r="FE2" s="434"/>
      <c r="FF2" s="434"/>
      <c r="FG2" s="434"/>
      <c r="FH2" s="434"/>
      <c r="FI2" s="434"/>
      <c r="FJ2" s="434"/>
      <c r="FK2" s="434"/>
      <c r="FL2" s="434"/>
      <c r="FM2" s="434"/>
      <c r="FN2" s="434"/>
      <c r="FO2" s="434"/>
      <c r="FP2" s="434"/>
      <c r="FQ2" s="434"/>
      <c r="FR2" s="434"/>
      <c r="FS2" s="434"/>
      <c r="FT2" s="434"/>
      <c r="FU2" s="434"/>
      <c r="FV2" s="434"/>
      <c r="FW2" s="434"/>
      <c r="FX2" s="434"/>
      <c r="FY2" s="434"/>
      <c r="FZ2" s="434"/>
      <c r="GA2" s="434"/>
      <c r="GB2" s="434"/>
      <c r="GC2" s="434"/>
      <c r="GD2" s="434"/>
      <c r="GE2" s="434"/>
      <c r="GF2" s="434"/>
      <c r="GG2" s="434"/>
      <c r="GH2" s="434"/>
      <c r="GI2" s="434"/>
      <c r="GJ2" s="434"/>
      <c r="GK2" s="434"/>
      <c r="GL2" s="434"/>
      <c r="GM2" s="434"/>
      <c r="GN2" s="434"/>
      <c r="GO2" s="434"/>
      <c r="GP2" s="434"/>
      <c r="GQ2" s="434"/>
      <c r="GR2" s="434"/>
      <c r="GS2" s="434"/>
      <c r="GT2" s="434"/>
      <c r="GU2" s="434"/>
      <c r="GV2" s="434"/>
      <c r="GW2" s="434"/>
      <c r="GX2" s="434"/>
      <c r="GY2" s="434"/>
      <c r="GZ2" s="434"/>
      <c r="HA2" s="434"/>
      <c r="HB2" s="434"/>
      <c r="HC2" s="434"/>
      <c r="HD2" s="434"/>
      <c r="HE2" s="434"/>
      <c r="HF2" s="434"/>
      <c r="HG2" s="434"/>
      <c r="HH2" s="434"/>
      <c r="HI2" s="434"/>
      <c r="HJ2" s="434"/>
      <c r="HK2" s="434"/>
      <c r="HL2" s="434"/>
      <c r="HM2" s="434"/>
      <c r="HN2" s="434"/>
      <c r="HO2" s="434"/>
      <c r="HP2" s="434"/>
      <c r="HQ2" s="434"/>
      <c r="HR2" s="434"/>
      <c r="HS2" s="434"/>
      <c r="HT2" s="434"/>
      <c r="HU2" s="434"/>
      <c r="HV2" s="434"/>
      <c r="HW2" s="434"/>
      <c r="HX2" s="434"/>
      <c r="HY2" s="434"/>
      <c r="HZ2" s="434"/>
      <c r="IA2" s="434"/>
      <c r="IB2" s="434"/>
      <c r="IC2" s="434"/>
      <c r="ID2" s="434"/>
      <c r="IE2" s="434"/>
      <c r="IF2" s="434"/>
      <c r="IG2" s="434"/>
      <c r="IH2" s="434"/>
      <c r="II2" s="434"/>
      <c r="IJ2" s="434"/>
      <c r="IK2" s="434"/>
      <c r="IL2" s="434"/>
      <c r="IM2" s="434"/>
      <c r="IN2" s="434"/>
      <c r="IO2" s="434"/>
      <c r="IP2" s="434"/>
      <c r="IQ2" s="434"/>
      <c r="IR2" s="434"/>
      <c r="IS2" s="434"/>
      <c r="IT2" s="434"/>
      <c r="IU2" s="434"/>
      <c r="IV2" s="434"/>
      <c r="IW2" s="434"/>
      <c r="IX2" s="434"/>
      <c r="IY2" s="434"/>
      <c r="IZ2" s="434"/>
      <c r="JA2" s="434"/>
      <c r="JB2" s="434"/>
      <c r="JC2" s="434"/>
      <c r="JD2" s="434"/>
      <c r="JE2" s="434"/>
      <c r="JF2" s="434"/>
      <c r="JG2" s="434"/>
      <c r="JH2" s="434"/>
      <c r="JI2" s="434"/>
      <c r="JJ2" s="434"/>
      <c r="JK2" s="434"/>
      <c r="JL2" s="434"/>
      <c r="JM2" s="434"/>
      <c r="JN2" s="434"/>
      <c r="JO2" s="434"/>
      <c r="JP2" s="434"/>
      <c r="JQ2" s="434"/>
      <c r="JR2" s="434"/>
      <c r="JS2" s="434"/>
      <c r="JT2" s="434"/>
      <c r="JU2" s="434"/>
      <c r="JV2" s="434"/>
      <c r="JW2" s="434"/>
      <c r="JX2" s="434"/>
      <c r="JY2" s="434"/>
      <c r="JZ2" s="434"/>
      <c r="KA2" s="434"/>
      <c r="KB2" s="434"/>
      <c r="KC2" s="434"/>
      <c r="KD2" s="434"/>
      <c r="KE2" s="434"/>
      <c r="KF2" s="434"/>
      <c r="KG2" s="434"/>
      <c r="KH2" s="434"/>
      <c r="KI2" s="434"/>
      <c r="KJ2" s="434"/>
      <c r="KK2" s="434"/>
      <c r="KL2" s="434"/>
      <c r="KM2" s="434"/>
      <c r="KN2" s="434"/>
      <c r="KO2" s="434"/>
      <c r="KP2" s="434"/>
      <c r="KQ2" s="434"/>
      <c r="KR2" s="434"/>
      <c r="KS2" s="434"/>
      <c r="KT2" s="434"/>
      <c r="KU2" s="434"/>
      <c r="KV2" s="434"/>
      <c r="KW2" s="434"/>
      <c r="KX2" s="434"/>
      <c r="KY2" s="434"/>
      <c r="KZ2" s="434"/>
      <c r="LA2" s="434"/>
      <c r="LB2" s="434"/>
      <c r="LC2" s="434"/>
      <c r="LD2" s="434"/>
      <c r="LE2" s="434"/>
      <c r="LF2" s="434"/>
      <c r="LG2" s="434"/>
      <c r="LH2" s="434"/>
      <c r="LI2" s="434"/>
      <c r="LJ2" s="434"/>
      <c r="LK2" s="434"/>
      <c r="LL2" s="434"/>
      <c r="LM2" s="434"/>
      <c r="LN2" s="434"/>
      <c r="LO2" s="434"/>
      <c r="LP2" s="434"/>
      <c r="LQ2" s="434"/>
      <c r="LR2" s="434"/>
      <c r="LS2" s="434"/>
      <c r="LT2" s="434"/>
      <c r="LU2" s="434"/>
      <c r="LV2" s="434"/>
      <c r="LW2" s="434"/>
      <c r="LX2" s="434"/>
      <c r="LY2" s="434"/>
      <c r="LZ2" s="434"/>
      <c r="MA2" s="434"/>
      <c r="MB2" s="434"/>
      <c r="MC2" s="434"/>
      <c r="MD2" s="434"/>
      <c r="ME2" s="434"/>
      <c r="MF2" s="434"/>
      <c r="MG2" s="434"/>
      <c r="MH2" s="434"/>
      <c r="MI2" s="434"/>
      <c r="MJ2" s="434"/>
      <c r="MK2" s="434"/>
      <c r="ML2" s="434"/>
      <c r="MM2" s="434"/>
      <c r="MN2" s="434"/>
      <c r="MO2" s="434"/>
      <c r="MP2" s="434"/>
      <c r="MQ2" s="434"/>
      <c r="MR2" s="434"/>
      <c r="MS2" s="434"/>
      <c r="MT2" s="434"/>
      <c r="MU2" s="434"/>
      <c r="MV2" s="434"/>
      <c r="MW2" s="434"/>
      <c r="MX2" s="434"/>
      <c r="MY2" s="434"/>
      <c r="MZ2" s="434"/>
      <c r="NA2" s="434"/>
      <c r="NB2" s="434"/>
      <c r="NC2" s="434"/>
      <c r="ND2" s="434"/>
      <c r="NE2" s="434"/>
      <c r="NF2" s="434"/>
      <c r="NG2" s="434"/>
      <c r="NH2" s="434"/>
      <c r="NI2" s="434"/>
      <c r="NJ2" s="434"/>
      <c r="NK2" s="434"/>
      <c r="NL2" s="434"/>
      <c r="NM2" s="434"/>
      <c r="NN2" s="434"/>
      <c r="NO2" s="434"/>
      <c r="NP2" s="434"/>
      <c r="NQ2" s="434"/>
      <c r="NR2" s="434"/>
      <c r="NS2" s="434"/>
      <c r="NT2" s="434"/>
      <c r="NU2" s="434"/>
      <c r="NV2" s="434"/>
      <c r="NW2" s="434"/>
      <c r="NX2" s="434"/>
      <c r="NY2" s="434"/>
      <c r="NZ2" s="434"/>
      <c r="OA2" s="434"/>
      <c r="OB2" s="434"/>
      <c r="OC2" s="434"/>
      <c r="OD2" s="434"/>
      <c r="OE2" s="434"/>
      <c r="OF2" s="434"/>
      <c r="OG2" s="434"/>
      <c r="OH2" s="434"/>
      <c r="OI2" s="434"/>
      <c r="OJ2" s="434"/>
      <c r="OK2" s="434"/>
      <c r="OL2" s="434"/>
      <c r="OM2" s="434"/>
      <c r="ON2" s="434"/>
      <c r="OO2" s="434"/>
      <c r="OP2" s="434"/>
      <c r="OQ2" s="434"/>
      <c r="OR2" s="434"/>
      <c r="OS2" s="434"/>
      <c r="OT2" s="434"/>
      <c r="OU2" s="434"/>
      <c r="OV2" s="434"/>
      <c r="OW2" s="434"/>
      <c r="OX2" s="434"/>
      <c r="OY2" s="434"/>
      <c r="OZ2" s="434"/>
      <c r="PA2" s="434"/>
      <c r="PB2" s="434"/>
      <c r="PC2" s="434"/>
      <c r="PD2" s="434"/>
      <c r="PE2" s="434"/>
      <c r="PF2" s="434"/>
      <c r="PG2" s="434"/>
      <c r="PH2" s="434"/>
      <c r="PI2" s="434"/>
      <c r="PJ2" s="434"/>
      <c r="PK2" s="434"/>
      <c r="PL2" s="434"/>
      <c r="PM2" s="434"/>
      <c r="PN2" s="434"/>
      <c r="PO2" s="434"/>
      <c r="PP2" s="434"/>
      <c r="PQ2" s="434"/>
      <c r="PR2" s="434"/>
      <c r="PS2" s="434"/>
      <c r="PT2" s="434"/>
      <c r="PU2" s="434"/>
      <c r="PV2" s="434"/>
      <c r="PW2" s="434"/>
      <c r="PX2" s="434"/>
      <c r="PY2" s="434"/>
      <c r="PZ2" s="434"/>
      <c r="QA2" s="434"/>
      <c r="QB2" s="434"/>
      <c r="QC2" s="434"/>
      <c r="QD2" s="434"/>
      <c r="QE2" s="434"/>
      <c r="QF2" s="434"/>
      <c r="QG2" s="434"/>
      <c r="QH2" s="434"/>
      <c r="QI2" s="434"/>
      <c r="QJ2" s="434"/>
      <c r="QK2" s="434"/>
      <c r="QL2" s="434"/>
      <c r="QM2" s="434"/>
      <c r="QN2" s="434"/>
      <c r="QO2" s="434"/>
      <c r="QP2" s="434"/>
      <c r="QQ2" s="434"/>
      <c r="QR2" s="434"/>
      <c r="QS2" s="434"/>
      <c r="QT2" s="434"/>
      <c r="QU2" s="434"/>
      <c r="QV2" s="434"/>
      <c r="QW2" s="434"/>
      <c r="QX2" s="434"/>
      <c r="QY2" s="434"/>
      <c r="QZ2" s="434"/>
      <c r="RA2" s="434"/>
      <c r="RB2" s="434"/>
      <c r="RC2" s="434"/>
      <c r="RD2" s="434"/>
      <c r="RE2" s="434"/>
      <c r="RF2" s="434"/>
      <c r="RG2" s="434"/>
      <c r="RH2" s="434"/>
      <c r="RI2" s="434"/>
      <c r="RJ2" s="434"/>
      <c r="RK2" s="434"/>
      <c r="RL2" s="434"/>
      <c r="RM2" s="434"/>
      <c r="RN2" s="434"/>
      <c r="RO2" s="434"/>
      <c r="RP2" s="434"/>
      <c r="RQ2" s="434"/>
      <c r="RR2" s="434"/>
      <c r="RS2" s="434"/>
      <c r="RT2" s="434"/>
      <c r="RU2" s="434"/>
      <c r="RV2" s="434"/>
      <c r="RW2" s="434"/>
      <c r="RX2" s="434"/>
      <c r="RY2" s="434"/>
      <c r="RZ2" s="434"/>
      <c r="SA2" s="434"/>
      <c r="SB2" s="434"/>
      <c r="SC2" s="434"/>
      <c r="SD2" s="434"/>
      <c r="SE2" s="434"/>
      <c r="SF2" s="434"/>
      <c r="SG2" s="434"/>
      <c r="SH2" s="434"/>
      <c r="SI2" s="434"/>
      <c r="SJ2" s="434"/>
      <c r="SK2" s="434"/>
      <c r="SL2" s="434"/>
      <c r="SM2" s="434"/>
      <c r="SN2" s="434"/>
      <c r="SO2" s="434"/>
      <c r="SP2" s="434"/>
      <c r="SQ2" s="434"/>
      <c r="SR2" s="434"/>
      <c r="SS2" s="434"/>
      <c r="ST2" s="434"/>
      <c r="SU2" s="434"/>
      <c r="SV2" s="434"/>
      <c r="SW2" s="434"/>
      <c r="SX2" s="434"/>
      <c r="SY2" s="434"/>
      <c r="SZ2" s="434"/>
      <c r="TA2" s="434"/>
      <c r="TB2" s="434"/>
      <c r="TC2" s="434"/>
      <c r="TD2" s="434"/>
      <c r="TE2" s="434"/>
      <c r="TF2" s="434"/>
      <c r="TG2" s="434"/>
      <c r="TH2" s="434"/>
      <c r="TI2" s="434"/>
      <c r="TJ2" s="434"/>
      <c r="TK2" s="434"/>
      <c r="TL2" s="434"/>
      <c r="TM2" s="434"/>
      <c r="TN2" s="434"/>
      <c r="TO2" s="434"/>
      <c r="TP2" s="434"/>
      <c r="TQ2" s="434"/>
      <c r="TR2" s="434"/>
      <c r="TS2" s="434"/>
      <c r="TT2" s="434"/>
      <c r="TU2" s="434"/>
      <c r="TV2" s="434"/>
      <c r="TW2" s="434"/>
      <c r="TX2" s="434"/>
      <c r="TY2" s="434"/>
      <c r="TZ2" s="434"/>
      <c r="UA2" s="434"/>
      <c r="UB2" s="434"/>
      <c r="UC2" s="434"/>
      <c r="UD2" s="434"/>
      <c r="UE2" s="434"/>
      <c r="UF2" s="434"/>
      <c r="UG2" s="434"/>
      <c r="UH2" s="434"/>
      <c r="UI2" s="434"/>
    </row>
    <row r="3" spans="1:555" s="122" customFormat="1" hidden="1" x14ac:dyDescent="0.25">
      <c r="A3" s="432"/>
      <c r="B3" s="432"/>
      <c r="C3" s="432"/>
      <c r="D3" s="432"/>
      <c r="E3" s="432"/>
      <c r="F3" s="432"/>
      <c r="G3" s="432"/>
      <c r="H3" s="432"/>
      <c r="I3" s="432"/>
      <c r="J3" s="432"/>
      <c r="K3" s="432"/>
      <c r="L3" s="432"/>
      <c r="M3" s="432"/>
      <c r="N3" s="432"/>
      <c r="O3" s="432"/>
      <c r="P3" s="432"/>
      <c r="Q3" s="432"/>
      <c r="R3" s="432"/>
      <c r="S3" s="432"/>
      <c r="T3" s="432"/>
      <c r="U3" s="432"/>
      <c r="V3" s="432"/>
      <c r="W3" s="432"/>
      <c r="X3" s="432"/>
      <c r="Y3" s="432"/>
      <c r="Z3" s="432"/>
      <c r="AA3" s="432"/>
      <c r="AB3" s="432"/>
      <c r="AC3" s="432"/>
      <c r="AD3" s="432"/>
      <c r="AE3" s="432"/>
      <c r="AF3" s="432"/>
      <c r="AG3" s="432"/>
      <c r="AH3" s="433">
        <v>2500</v>
      </c>
      <c r="AI3" s="433">
        <v>1900</v>
      </c>
      <c r="AJ3" s="433">
        <v>1650</v>
      </c>
      <c r="AK3" s="433">
        <v>1580</v>
      </c>
      <c r="AL3" s="433">
        <v>2250</v>
      </c>
      <c r="AM3" s="433">
        <v>1650</v>
      </c>
      <c r="AN3" s="433">
        <v>1400</v>
      </c>
      <c r="AO3" s="433">
        <v>1340</v>
      </c>
      <c r="AP3" s="433">
        <v>2000</v>
      </c>
      <c r="AQ3" s="433">
        <v>1400</v>
      </c>
      <c r="AR3" s="433">
        <v>1150</v>
      </c>
      <c r="AS3" s="433">
        <v>1100</v>
      </c>
      <c r="AT3" s="433">
        <v>1750</v>
      </c>
      <c r="AU3" s="433">
        <v>1150</v>
      </c>
      <c r="AV3" s="433">
        <v>900</v>
      </c>
      <c r="AW3" s="433">
        <v>860</v>
      </c>
      <c r="AX3" s="433">
        <v>1200</v>
      </c>
      <c r="AY3" s="433">
        <v>900</v>
      </c>
      <c r="AZ3" s="433">
        <v>650</v>
      </c>
      <c r="BA3" s="433">
        <v>620</v>
      </c>
      <c r="BB3" s="431">
        <f>+'Cuadro Resumen'!C213</f>
        <v>5605.2314999999999</v>
      </c>
      <c r="BC3" s="431">
        <f>+'Cuadro Resumen'!D213</f>
        <v>5165.6055000000006</v>
      </c>
      <c r="BD3" s="431">
        <f>+'Cuadro Resumen'!E213</f>
        <v>6594.39</v>
      </c>
      <c r="BE3" s="431">
        <f>+'Cuadro Resumen'!F213</f>
        <v>6154.7640000000001</v>
      </c>
      <c r="BF3" s="431">
        <f>+'Cuadro Resumen'!C214</f>
        <v>4945.7925000000005</v>
      </c>
      <c r="BG3" s="431">
        <f>+'Cuadro Resumen'!D214</f>
        <v>4506.1665000000003</v>
      </c>
      <c r="BH3" s="431">
        <f>+'Cuadro Resumen'!E214</f>
        <v>5934.951</v>
      </c>
      <c r="BI3" s="431">
        <f>+'Cuadro Resumen'!F214</f>
        <v>5495.3249999999998</v>
      </c>
      <c r="BJ3" s="431">
        <f>+'Cuadro Resumen'!C215</f>
        <v>4286.3535000000002</v>
      </c>
      <c r="BK3" s="431">
        <f>+'Cuadro Resumen'!D215</f>
        <v>3956.634</v>
      </c>
      <c r="BL3" s="431">
        <f>+'Cuadro Resumen'!E215</f>
        <v>5275.5120000000006</v>
      </c>
      <c r="BM3" s="431">
        <f>+'Cuadro Resumen'!F215</f>
        <v>4835.8860000000004</v>
      </c>
      <c r="BN3" s="431">
        <f>+'Cuadro Resumen'!C216</f>
        <v>3626.9145000000003</v>
      </c>
      <c r="BO3" s="431">
        <f>+'Cuadro Resumen'!D216</f>
        <v>3297.1950000000002</v>
      </c>
      <c r="BP3" s="431">
        <f>+'Cuadro Resumen'!E216</f>
        <v>4616.0730000000003</v>
      </c>
      <c r="BQ3" s="431">
        <f>+'Cuadro Resumen'!F216</f>
        <v>4286.3535000000002</v>
      </c>
      <c r="BR3" s="431">
        <f>+'Cuadro Resumen'!C217</f>
        <v>3187.2885000000001</v>
      </c>
      <c r="BS3" s="431">
        <f>+'Cuadro Resumen'!D217</f>
        <v>2967.4755</v>
      </c>
      <c r="BT3" s="431">
        <f>+'Cuadro Resumen'!E217</f>
        <v>4066.5405000000001</v>
      </c>
      <c r="BU3" s="431">
        <f>+'Cuadro Resumen'!F217</f>
        <v>3736.8210000000004</v>
      </c>
      <c r="BV3" s="432"/>
      <c r="BW3" s="432"/>
      <c r="BX3" s="432"/>
      <c r="BY3" s="432"/>
      <c r="BZ3" s="432"/>
      <c r="CA3" s="432"/>
      <c r="CB3" s="432"/>
      <c r="CC3" s="432"/>
      <c r="CD3" s="432"/>
      <c r="CE3" s="432"/>
      <c r="CF3" s="432"/>
      <c r="CG3" s="432"/>
      <c r="CH3" s="432"/>
      <c r="CI3" s="432"/>
      <c r="CJ3" s="432"/>
      <c r="CK3" s="432"/>
      <c r="CL3" s="432"/>
      <c r="CM3" s="432"/>
      <c r="CN3" s="432"/>
      <c r="CO3" s="432"/>
      <c r="CP3" s="432"/>
      <c r="CQ3" s="432"/>
      <c r="CR3" s="432"/>
      <c r="CS3" s="432"/>
      <c r="CT3" s="432"/>
      <c r="CU3" s="432"/>
      <c r="CV3" s="432"/>
      <c r="CW3" s="432"/>
      <c r="CX3" s="432"/>
      <c r="CY3" s="432"/>
      <c r="CZ3" s="432"/>
      <c r="DA3" s="432"/>
      <c r="DB3" s="432"/>
      <c r="DC3" s="432"/>
      <c r="DD3" s="432"/>
      <c r="DE3" s="432"/>
      <c r="DF3" s="432"/>
      <c r="DG3" s="432"/>
      <c r="DH3" s="432"/>
      <c r="DI3" s="432"/>
      <c r="DJ3" s="432"/>
      <c r="DK3" s="432"/>
      <c r="DL3" s="432"/>
      <c r="DM3" s="432"/>
      <c r="DN3" s="432"/>
      <c r="DO3" s="432"/>
      <c r="DP3" s="432"/>
      <c r="DQ3" s="432"/>
      <c r="DR3" s="432"/>
      <c r="DS3" s="432"/>
      <c r="DT3" s="432"/>
      <c r="DU3" s="432"/>
      <c r="DV3" s="432"/>
      <c r="DW3" s="432"/>
      <c r="DX3" s="432"/>
      <c r="DY3" s="432"/>
      <c r="DZ3" s="432"/>
      <c r="EA3" s="432"/>
      <c r="EB3" s="432"/>
      <c r="EC3" s="432"/>
      <c r="ED3" s="432"/>
      <c r="EE3" s="432"/>
      <c r="EF3" s="432"/>
      <c r="EG3" s="432"/>
      <c r="EH3" s="432"/>
      <c r="EI3" s="432"/>
      <c r="EJ3" s="432"/>
      <c r="EK3" s="432"/>
      <c r="EL3" s="432"/>
      <c r="EM3" s="432"/>
      <c r="EN3" s="432"/>
      <c r="EO3" s="432"/>
      <c r="EP3" s="432"/>
      <c r="EQ3" s="432"/>
      <c r="ER3" s="432"/>
      <c r="ES3" s="432"/>
      <c r="ET3" s="432"/>
      <c r="EU3" s="432"/>
      <c r="EV3" s="432"/>
      <c r="EW3" s="432"/>
      <c r="EX3" s="432"/>
      <c r="EY3" s="432"/>
      <c r="EZ3" s="432"/>
      <c r="FA3" s="432"/>
      <c r="FB3" s="432"/>
      <c r="FC3" s="432"/>
      <c r="FD3" s="432"/>
      <c r="FE3" s="432"/>
      <c r="FF3" s="432"/>
      <c r="FG3" s="432"/>
      <c r="FH3" s="432"/>
      <c r="FI3" s="432"/>
      <c r="FJ3" s="432"/>
      <c r="FK3" s="432"/>
      <c r="FL3" s="432"/>
      <c r="FM3" s="432"/>
      <c r="FN3" s="432"/>
      <c r="FO3" s="432"/>
      <c r="FP3" s="432"/>
      <c r="FQ3" s="432"/>
      <c r="FR3" s="432"/>
      <c r="FS3" s="432"/>
      <c r="FT3" s="432"/>
      <c r="FU3" s="432"/>
      <c r="FV3" s="432"/>
      <c r="FW3" s="432"/>
      <c r="FX3" s="432"/>
      <c r="FY3" s="432"/>
      <c r="FZ3" s="432"/>
      <c r="GA3" s="432"/>
      <c r="GB3" s="432"/>
      <c r="GC3" s="432"/>
      <c r="GD3" s="432"/>
      <c r="GE3" s="432"/>
      <c r="GF3" s="432"/>
      <c r="GG3" s="432"/>
      <c r="GH3" s="432"/>
      <c r="GI3" s="432"/>
      <c r="GJ3" s="432"/>
      <c r="GK3" s="432"/>
      <c r="GL3" s="432"/>
      <c r="GM3" s="432"/>
      <c r="GN3" s="432"/>
      <c r="GO3" s="432"/>
      <c r="GP3" s="432"/>
      <c r="GQ3" s="432"/>
      <c r="GR3" s="432"/>
      <c r="GS3" s="432"/>
      <c r="GT3" s="432"/>
      <c r="GU3" s="432"/>
      <c r="GV3" s="432"/>
      <c r="GW3" s="432"/>
      <c r="GX3" s="432"/>
      <c r="GY3" s="432"/>
      <c r="GZ3" s="432"/>
      <c r="HA3" s="432"/>
      <c r="HB3" s="432"/>
      <c r="HC3" s="432"/>
      <c r="HD3" s="432"/>
      <c r="HE3" s="432"/>
      <c r="HF3" s="432"/>
      <c r="HG3" s="432"/>
      <c r="HH3" s="432"/>
      <c r="HI3" s="432"/>
      <c r="HJ3" s="432"/>
      <c r="HK3" s="432"/>
      <c r="HL3" s="432"/>
      <c r="HM3" s="432"/>
      <c r="HN3" s="432"/>
      <c r="HO3" s="432"/>
      <c r="HP3" s="432"/>
      <c r="HQ3" s="432"/>
      <c r="HR3" s="432"/>
      <c r="HS3" s="432"/>
      <c r="HT3" s="432"/>
      <c r="HU3" s="432"/>
      <c r="HV3" s="432"/>
      <c r="HW3" s="432"/>
      <c r="HX3" s="432"/>
      <c r="HY3" s="432"/>
      <c r="HZ3" s="432"/>
      <c r="IA3" s="432"/>
      <c r="IB3" s="432"/>
      <c r="IC3" s="432"/>
      <c r="ID3" s="432"/>
      <c r="IE3" s="432"/>
      <c r="IF3" s="432"/>
      <c r="IG3" s="432"/>
      <c r="IH3" s="432"/>
      <c r="II3" s="432"/>
      <c r="IJ3" s="432"/>
      <c r="IK3" s="432"/>
      <c r="IL3" s="432"/>
      <c r="IM3" s="432"/>
      <c r="IN3" s="432"/>
      <c r="IO3" s="432"/>
      <c r="IP3" s="432"/>
      <c r="IQ3" s="432"/>
      <c r="IR3" s="432"/>
      <c r="IS3" s="432"/>
      <c r="IT3" s="432"/>
      <c r="IU3" s="432"/>
      <c r="IV3" s="432"/>
      <c r="IW3" s="432"/>
      <c r="IX3" s="432"/>
      <c r="IY3" s="432"/>
      <c r="IZ3" s="432"/>
      <c r="JA3" s="432"/>
      <c r="JB3" s="432"/>
      <c r="JC3" s="432"/>
      <c r="JD3" s="432"/>
      <c r="JE3" s="432"/>
      <c r="JF3" s="432"/>
      <c r="JG3" s="432"/>
      <c r="JH3" s="432"/>
      <c r="JI3" s="432"/>
      <c r="JJ3" s="432"/>
      <c r="JK3" s="432"/>
      <c r="JL3" s="432"/>
      <c r="JM3" s="432"/>
      <c r="JN3" s="432"/>
      <c r="JO3" s="432"/>
      <c r="JP3" s="432"/>
      <c r="JQ3" s="432"/>
      <c r="JR3" s="432"/>
      <c r="JS3" s="432"/>
      <c r="JT3" s="432"/>
      <c r="JU3" s="432"/>
      <c r="JV3" s="432"/>
      <c r="JW3" s="432"/>
      <c r="JX3" s="432"/>
      <c r="JY3" s="432"/>
      <c r="JZ3" s="432"/>
      <c r="KA3" s="432"/>
      <c r="KB3" s="432"/>
      <c r="KC3" s="432"/>
      <c r="KD3" s="432"/>
      <c r="KE3" s="432"/>
      <c r="KF3" s="432"/>
      <c r="KG3" s="432"/>
      <c r="KH3" s="432"/>
      <c r="KI3" s="432"/>
      <c r="KJ3" s="432"/>
      <c r="KK3" s="432"/>
      <c r="KL3" s="432"/>
      <c r="KM3" s="432"/>
      <c r="KN3" s="432"/>
      <c r="KO3" s="432"/>
      <c r="KP3" s="432"/>
      <c r="KQ3" s="432"/>
      <c r="KR3" s="432"/>
      <c r="KS3" s="432"/>
      <c r="KT3" s="432"/>
      <c r="KU3" s="432"/>
      <c r="KV3" s="432"/>
      <c r="KW3" s="432"/>
      <c r="KX3" s="432"/>
      <c r="KY3" s="432"/>
      <c r="KZ3" s="432"/>
      <c r="LA3" s="432"/>
      <c r="LB3" s="432"/>
      <c r="LC3" s="432"/>
      <c r="LD3" s="432"/>
      <c r="LE3" s="432"/>
      <c r="LF3" s="432"/>
      <c r="LG3" s="432"/>
      <c r="LH3" s="432"/>
      <c r="LI3" s="432"/>
      <c r="LJ3" s="432"/>
      <c r="LK3" s="432"/>
      <c r="LL3" s="432"/>
      <c r="LM3" s="432"/>
      <c r="LN3" s="432"/>
      <c r="LO3" s="432"/>
      <c r="LP3" s="432"/>
      <c r="LQ3" s="432"/>
      <c r="LR3" s="432"/>
      <c r="LS3" s="432"/>
      <c r="LT3" s="432"/>
      <c r="LU3" s="432"/>
      <c r="LV3" s="432"/>
      <c r="LW3" s="432"/>
      <c r="LX3" s="432"/>
      <c r="LY3" s="432"/>
      <c r="LZ3" s="432"/>
      <c r="MA3" s="432"/>
      <c r="MB3" s="432"/>
      <c r="MC3" s="432"/>
      <c r="MD3" s="432"/>
      <c r="ME3" s="432"/>
      <c r="MF3" s="432"/>
      <c r="MG3" s="432"/>
      <c r="MH3" s="432"/>
      <c r="MI3" s="432"/>
      <c r="MJ3" s="432"/>
      <c r="MK3" s="432"/>
      <c r="ML3" s="432"/>
      <c r="MM3" s="432"/>
      <c r="MN3" s="432"/>
      <c r="MO3" s="432"/>
      <c r="MP3" s="432"/>
      <c r="MQ3" s="432"/>
      <c r="MR3" s="432"/>
      <c r="MS3" s="432"/>
      <c r="MT3" s="432"/>
      <c r="MU3" s="432"/>
      <c r="MV3" s="432"/>
      <c r="MW3" s="432"/>
      <c r="MX3" s="432"/>
      <c r="MY3" s="432"/>
      <c r="MZ3" s="432"/>
      <c r="NA3" s="432"/>
      <c r="NB3" s="432"/>
      <c r="NC3" s="432"/>
      <c r="ND3" s="432"/>
      <c r="NE3" s="432"/>
      <c r="NF3" s="432"/>
      <c r="NG3" s="432"/>
      <c r="NH3" s="432"/>
      <c r="NI3" s="432"/>
      <c r="NJ3" s="432"/>
      <c r="NK3" s="432"/>
      <c r="NL3" s="432"/>
      <c r="NM3" s="432"/>
      <c r="NN3" s="432"/>
      <c r="NO3" s="432"/>
      <c r="NP3" s="432"/>
      <c r="NQ3" s="432"/>
      <c r="NR3" s="432"/>
      <c r="NS3" s="432"/>
      <c r="NT3" s="432"/>
      <c r="NU3" s="432"/>
      <c r="NV3" s="432"/>
      <c r="NW3" s="432"/>
      <c r="NX3" s="432"/>
      <c r="NY3" s="432"/>
      <c r="NZ3" s="432"/>
      <c r="OA3" s="432"/>
      <c r="OB3" s="432"/>
      <c r="OC3" s="432"/>
      <c r="OD3" s="432"/>
      <c r="OE3" s="432"/>
      <c r="OF3" s="432"/>
      <c r="OG3" s="432"/>
      <c r="OH3" s="432"/>
      <c r="OI3" s="432"/>
      <c r="OJ3" s="432"/>
      <c r="OK3" s="432"/>
      <c r="OL3" s="432"/>
      <c r="OM3" s="432"/>
      <c r="ON3" s="432"/>
      <c r="OO3" s="432"/>
      <c r="OP3" s="432"/>
      <c r="OQ3" s="432"/>
      <c r="OR3" s="432"/>
      <c r="OS3" s="432"/>
      <c r="OT3" s="432"/>
      <c r="OU3" s="432"/>
      <c r="OV3" s="432"/>
      <c r="OW3" s="432"/>
      <c r="OX3" s="432"/>
      <c r="OY3" s="432"/>
      <c r="OZ3" s="432"/>
      <c r="PA3" s="432"/>
      <c r="PB3" s="432"/>
      <c r="PC3" s="432"/>
      <c r="PD3" s="432"/>
      <c r="PE3" s="432"/>
      <c r="PF3" s="432"/>
      <c r="PG3" s="432"/>
      <c r="PH3" s="432"/>
      <c r="PI3" s="432"/>
      <c r="PJ3" s="432"/>
      <c r="PK3" s="432"/>
      <c r="PL3" s="432"/>
      <c r="PM3" s="432"/>
      <c r="PN3" s="432"/>
      <c r="PO3" s="432"/>
      <c r="PP3" s="432"/>
      <c r="PQ3" s="432"/>
      <c r="PR3" s="432"/>
      <c r="PS3" s="432"/>
      <c r="PT3" s="432"/>
      <c r="PU3" s="432"/>
      <c r="PV3" s="432"/>
      <c r="PW3" s="432"/>
      <c r="PX3" s="432"/>
      <c r="PY3" s="432"/>
      <c r="PZ3" s="432"/>
      <c r="QA3" s="432"/>
      <c r="QB3" s="432"/>
      <c r="QC3" s="432"/>
      <c r="QD3" s="432"/>
      <c r="QE3" s="432"/>
      <c r="QF3" s="432"/>
      <c r="QG3" s="432"/>
      <c r="QH3" s="432"/>
      <c r="QI3" s="432"/>
      <c r="QJ3" s="432"/>
      <c r="QK3" s="432"/>
      <c r="QL3" s="432"/>
      <c r="QM3" s="432"/>
      <c r="QN3" s="432"/>
      <c r="QO3" s="432"/>
      <c r="QP3" s="432"/>
      <c r="QQ3" s="432"/>
      <c r="QR3" s="432"/>
      <c r="QS3" s="432"/>
      <c r="QT3" s="432"/>
      <c r="QU3" s="432"/>
      <c r="QV3" s="432"/>
      <c r="QW3" s="432"/>
      <c r="QX3" s="432"/>
      <c r="QY3" s="432"/>
      <c r="QZ3" s="432"/>
      <c r="RA3" s="432"/>
      <c r="RB3" s="432"/>
      <c r="RC3" s="432"/>
      <c r="RD3" s="432"/>
      <c r="RE3" s="432"/>
      <c r="RF3" s="432"/>
      <c r="RG3" s="432"/>
      <c r="RH3" s="432"/>
      <c r="RI3" s="432"/>
      <c r="RJ3" s="432"/>
      <c r="RK3" s="432"/>
      <c r="RL3" s="432"/>
      <c r="RM3" s="432"/>
      <c r="RN3" s="432"/>
      <c r="RO3" s="432"/>
      <c r="RP3" s="432"/>
      <c r="RQ3" s="432"/>
      <c r="RR3" s="432"/>
      <c r="RS3" s="432"/>
      <c r="RT3" s="432"/>
      <c r="RU3" s="432"/>
      <c r="RV3" s="432"/>
      <c r="RW3" s="432"/>
      <c r="RX3" s="432"/>
      <c r="RY3" s="432"/>
      <c r="RZ3" s="432"/>
      <c r="SA3" s="432"/>
      <c r="SB3" s="432"/>
      <c r="SC3" s="432"/>
      <c r="SD3" s="432"/>
      <c r="SE3" s="432"/>
      <c r="SF3" s="432"/>
      <c r="SG3" s="432"/>
      <c r="SH3" s="432"/>
      <c r="SI3" s="432"/>
      <c r="SJ3" s="432"/>
      <c r="SK3" s="432"/>
      <c r="SL3" s="432"/>
      <c r="SM3" s="432"/>
      <c r="SN3" s="432"/>
      <c r="SO3" s="432"/>
      <c r="SP3" s="432"/>
      <c r="SQ3" s="432"/>
      <c r="SR3" s="432"/>
      <c r="SS3" s="432"/>
      <c r="ST3" s="432"/>
      <c r="SU3" s="432"/>
      <c r="SV3" s="432"/>
      <c r="SW3" s="432"/>
      <c r="SX3" s="432"/>
      <c r="SY3" s="432"/>
      <c r="SZ3" s="432"/>
      <c r="TA3" s="432"/>
      <c r="TB3" s="432"/>
      <c r="TC3" s="432"/>
      <c r="TD3" s="432"/>
      <c r="TE3" s="432"/>
      <c r="TF3" s="432"/>
      <c r="TG3" s="432"/>
      <c r="TH3" s="432"/>
      <c r="TI3" s="432"/>
      <c r="TJ3" s="432"/>
      <c r="TK3" s="432"/>
      <c r="TL3" s="432"/>
      <c r="TM3" s="432"/>
      <c r="TN3" s="432"/>
      <c r="TO3" s="432"/>
      <c r="TP3" s="432"/>
      <c r="TQ3" s="432"/>
      <c r="TR3" s="432"/>
      <c r="TS3" s="432"/>
      <c r="TT3" s="432"/>
      <c r="TU3" s="432"/>
      <c r="TV3" s="432"/>
      <c r="TW3" s="432"/>
      <c r="TX3" s="432"/>
      <c r="TY3" s="432"/>
      <c r="TZ3" s="432"/>
      <c r="UA3" s="432"/>
      <c r="UB3" s="432"/>
      <c r="UC3" s="432"/>
      <c r="UD3" s="432"/>
      <c r="UE3" s="432"/>
      <c r="UF3" s="432"/>
      <c r="UG3" s="432"/>
      <c r="UH3" s="432"/>
      <c r="UI3" s="432"/>
    </row>
    <row r="4" spans="1:555" ht="15.75" thickBot="1" x14ac:dyDescent="0.3"/>
    <row r="5" spans="1:555" ht="53.25" thickBot="1" x14ac:dyDescent="0.3">
      <c r="C5" s="87" t="s">
        <v>385</v>
      </c>
      <c r="D5" s="198">
        <f>SUMIF(C:C,$C$10,D:D)</f>
        <v>16458259.135</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59">
        <f>SUM(F17:F51)</f>
        <v>101613.535</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57" t="s">
        <v>2542</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En el marco de la Celebración de la Semana de la Carrera "Quinto encuentro de Profesionales de Educacion Fisica"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x14ac:dyDescent="0.25">
      <c r="C17" s="221" t="s">
        <v>448</v>
      </c>
      <c r="D17" s="222">
        <v>10</v>
      </c>
      <c r="E17" s="220">
        <f>HLOOKUP(C17,$AH$2:$BU$3,2,0)</f>
        <v>4286.3535000000002</v>
      </c>
      <c r="F17" s="97">
        <f t="shared" ref="F17:F51" si="0">D17*E17</f>
        <v>42863.535000000003</v>
      </c>
      <c r="G17" s="161" t="s">
        <v>129</v>
      </c>
      <c r="H17" s="142" t="s">
        <v>767</v>
      </c>
      <c r="I17" s="130" t="str">
        <f>VLOOKUP(H17,Presupuesto!$B$11:$C$565,2,0)</f>
        <v>VIATICOS AL EXTERIOR</v>
      </c>
      <c r="J17" s="219" t="s">
        <v>471</v>
      </c>
      <c r="K17" s="98" t="s">
        <v>400</v>
      </c>
    </row>
    <row r="18" spans="3:11" x14ac:dyDescent="0.25">
      <c r="C18" s="141" t="s">
        <v>2543</v>
      </c>
      <c r="D18" s="158">
        <v>2</v>
      </c>
      <c r="E18" s="123">
        <v>15000</v>
      </c>
      <c r="F18" s="97">
        <f t="shared" ref="F18:F24" si="1">D18*E18</f>
        <v>30000</v>
      </c>
      <c r="G18" s="161" t="s">
        <v>129</v>
      </c>
      <c r="H18" s="142" t="s">
        <v>755</v>
      </c>
      <c r="I18" s="130" t="str">
        <f>VLOOKUP(H18,Presupuesto!$B$11:$C$565,2,0)</f>
        <v>PASAJES AL EXTERIOR</v>
      </c>
      <c r="J18" s="98" t="str">
        <f t="shared" ref="J18:J51" si="2">$J$17</f>
        <v>Vinculación Universidad-Sociedad</v>
      </c>
      <c r="K18" s="98" t="s">
        <v>400</v>
      </c>
    </row>
    <row r="19" spans="3:11" x14ac:dyDescent="0.25">
      <c r="C19" s="141" t="s">
        <v>2544</v>
      </c>
      <c r="D19" s="158">
        <v>100</v>
      </c>
      <c r="E19" s="123">
        <v>100</v>
      </c>
      <c r="F19" s="97">
        <f t="shared" si="1"/>
        <v>10000</v>
      </c>
      <c r="G19" s="161" t="s">
        <v>129</v>
      </c>
      <c r="H19" s="142" t="s">
        <v>792</v>
      </c>
      <c r="I19" s="130" t="str">
        <f>VLOOKUP(H19,Presupuesto!$B$11:$C$565,2,0)</f>
        <v>ALIMENTOS B EBIDAS PARA PERSONAS</v>
      </c>
      <c r="J19" s="98" t="str">
        <f t="shared" si="2"/>
        <v>Vinculación Universidad-Sociedad</v>
      </c>
      <c r="K19" s="98" t="s">
        <v>400</v>
      </c>
    </row>
    <row r="20" spans="3:11" x14ac:dyDescent="0.25">
      <c r="C20" s="141" t="s">
        <v>2545</v>
      </c>
      <c r="D20" s="158">
        <v>50</v>
      </c>
      <c r="E20" s="123">
        <v>175</v>
      </c>
      <c r="F20" s="97">
        <f t="shared" si="1"/>
        <v>8750</v>
      </c>
      <c r="G20" s="161" t="s">
        <v>129</v>
      </c>
      <c r="H20" s="142" t="s">
        <v>808</v>
      </c>
      <c r="I20" s="130" t="str">
        <f>VLOOKUP(H20,Presupuesto!$B$11:$C$565,2,0)</f>
        <v>PRENDA DE VESTIR</v>
      </c>
      <c r="J20" s="98" t="str">
        <f t="shared" si="2"/>
        <v>Vinculación Universidad-Sociedad</v>
      </c>
      <c r="K20" s="98" t="s">
        <v>400</v>
      </c>
    </row>
    <row r="21" spans="3:11" x14ac:dyDescent="0.25">
      <c r="C21" s="141" t="s">
        <v>2546</v>
      </c>
      <c r="D21" s="158">
        <v>100</v>
      </c>
      <c r="E21" s="123">
        <v>50</v>
      </c>
      <c r="F21" s="97">
        <f t="shared" si="1"/>
        <v>5000</v>
      </c>
      <c r="G21" s="161" t="s">
        <v>129</v>
      </c>
      <c r="H21" s="142" t="s">
        <v>717</v>
      </c>
      <c r="I21" s="130" t="str">
        <f>VLOOKUP(H21,Presupuesto!$B$11:$C$565,2,0)</f>
        <v>SERVICIOS DE IMPRENTA PUBLIC.Y REPRODUCCION</v>
      </c>
      <c r="J21" s="98" t="str">
        <f t="shared" si="2"/>
        <v>Vinculación Universidad-Sociedad</v>
      </c>
      <c r="K21" s="98" t="s">
        <v>400</v>
      </c>
    </row>
    <row r="22" spans="3:11" x14ac:dyDescent="0.25">
      <c r="C22" s="141" t="s">
        <v>2547</v>
      </c>
      <c r="D22" s="158">
        <v>5</v>
      </c>
      <c r="E22" s="123">
        <v>1000</v>
      </c>
      <c r="F22" s="97">
        <f t="shared" si="1"/>
        <v>5000</v>
      </c>
      <c r="G22" s="161" t="s">
        <v>129</v>
      </c>
      <c r="H22" s="142" t="s">
        <v>780</v>
      </c>
      <c r="I22" s="130" t="str">
        <f>VLOOKUP(H22,Presupuesto!$B$11:$C$565,2,0)</f>
        <v>SERVICIOS CEREMONIAL Y PROTOCOLO</v>
      </c>
      <c r="J22" s="98" t="str">
        <f t="shared" si="2"/>
        <v>Vinculación Universidad-Sociedad</v>
      </c>
      <c r="K22" s="98" t="s">
        <v>400</v>
      </c>
    </row>
    <row r="23" spans="3:11" x14ac:dyDescent="0.25">
      <c r="C23" s="141"/>
      <c r="D23" s="158"/>
      <c r="E23" s="123"/>
      <c r="F23" s="97">
        <f t="shared" si="1"/>
        <v>0</v>
      </c>
      <c r="G23" s="161"/>
      <c r="H23" s="142"/>
      <c r="I23" s="130" t="e">
        <f>VLOOKUP(H23,Presupuesto!$B$11:$C$565,2,0)</f>
        <v>#N/A</v>
      </c>
      <c r="J23" s="98" t="str">
        <f t="shared" si="2"/>
        <v>Vinculación Universidad-Sociedad</v>
      </c>
      <c r="K23" s="98" t="s">
        <v>412</v>
      </c>
    </row>
    <row r="24" spans="3:11" x14ac:dyDescent="0.25">
      <c r="C24" s="141"/>
      <c r="D24" s="158"/>
      <c r="E24" s="123"/>
      <c r="F24" s="97">
        <f t="shared" si="1"/>
        <v>0</v>
      </c>
      <c r="G24" s="161"/>
      <c r="H24" s="142"/>
      <c r="I24" s="130" t="e">
        <f>VLOOKUP(H24,Presupuesto!$B$11:$C$565,2,0)</f>
        <v>#N/A</v>
      </c>
      <c r="J24" s="98" t="str">
        <f t="shared" si="2"/>
        <v>Vinculación Universidad-Sociedad</v>
      </c>
      <c r="K24" s="98" t="s">
        <v>412</v>
      </c>
    </row>
    <row r="25" spans="3:11" x14ac:dyDescent="0.25">
      <c r="C25" s="141"/>
      <c r="D25" s="158"/>
      <c r="E25" s="123"/>
      <c r="F25" s="97">
        <f t="shared" si="0"/>
        <v>0</v>
      </c>
      <c r="G25" s="161"/>
      <c r="H25" s="142"/>
      <c r="I25" s="130" t="e">
        <f>VLOOKUP(H25,Presupuesto!$B$11:$C$565,2,0)</f>
        <v>#N/A</v>
      </c>
      <c r="J25" s="98" t="str">
        <f t="shared" si="2"/>
        <v>Vinculación Universidad-Sociedad</v>
      </c>
      <c r="K25" s="98" t="s">
        <v>412</v>
      </c>
    </row>
    <row r="26" spans="3:11" x14ac:dyDescent="0.25">
      <c r="C26" s="141"/>
      <c r="D26" s="158"/>
      <c r="E26" s="123"/>
      <c r="F26" s="97">
        <f t="shared" si="0"/>
        <v>0</v>
      </c>
      <c r="G26" s="161"/>
      <c r="H26" s="142"/>
      <c r="I26" s="130" t="e">
        <f>VLOOKUP(H26,Presupuesto!$B$11:$C$565,2,0)</f>
        <v>#N/A</v>
      </c>
      <c r="J26" s="98" t="str">
        <f t="shared" si="2"/>
        <v>Vinculación Universidad-Sociedad</v>
      </c>
      <c r="K26" s="98" t="s">
        <v>412</v>
      </c>
    </row>
    <row r="27" spans="3:11" x14ac:dyDescent="0.25">
      <c r="C27" s="141"/>
      <c r="D27" s="158"/>
      <c r="E27" s="123"/>
      <c r="F27" s="97">
        <f t="shared" si="0"/>
        <v>0</v>
      </c>
      <c r="G27" s="161"/>
      <c r="H27" s="142"/>
      <c r="I27" s="130" t="e">
        <f>VLOOKUP(H27,Presupuesto!$B$11:$C$565,2,0)</f>
        <v>#N/A</v>
      </c>
      <c r="J27" s="98" t="str">
        <f t="shared" si="2"/>
        <v>Vinculación Universidad-Sociedad</v>
      </c>
      <c r="K27" s="98" t="s">
        <v>412</v>
      </c>
    </row>
    <row r="28" spans="3:11" x14ac:dyDescent="0.25">
      <c r="C28" s="141"/>
      <c r="D28" s="158"/>
      <c r="E28" s="123"/>
      <c r="F28" s="97">
        <f t="shared" si="0"/>
        <v>0</v>
      </c>
      <c r="G28" s="161"/>
      <c r="H28" s="142"/>
      <c r="I28" s="130" t="e">
        <f>VLOOKUP(H28,Presupuesto!$B$11:$C$565,2,0)</f>
        <v>#N/A</v>
      </c>
      <c r="J28" s="98" t="str">
        <f t="shared" si="2"/>
        <v>Vinculación Universidad-Sociedad</v>
      </c>
      <c r="K28" s="98" t="s">
        <v>412</v>
      </c>
    </row>
    <row r="29" spans="3:11" x14ac:dyDescent="0.25">
      <c r="C29" s="141"/>
      <c r="D29" s="158"/>
      <c r="E29" s="123"/>
      <c r="F29" s="97">
        <f t="shared" si="0"/>
        <v>0</v>
      </c>
      <c r="G29" s="161"/>
      <c r="H29" s="142"/>
      <c r="I29" s="130" t="e">
        <f>VLOOKUP(H29,Presupuesto!$B$11:$C$565,2,0)</f>
        <v>#N/A</v>
      </c>
      <c r="J29" s="98" t="str">
        <f t="shared" si="2"/>
        <v>Vinculación Universidad-Sociedad</v>
      </c>
      <c r="K29" s="98" t="s">
        <v>412</v>
      </c>
    </row>
    <row r="30" spans="3:11" x14ac:dyDescent="0.25">
      <c r="C30" s="141"/>
      <c r="D30" s="158"/>
      <c r="E30" s="123"/>
      <c r="F30" s="97">
        <f t="shared" si="0"/>
        <v>0</v>
      </c>
      <c r="G30" s="161"/>
      <c r="H30" s="142"/>
      <c r="I30" s="130" t="e">
        <f>VLOOKUP(H30,Presupuesto!$B$11:$C$565,2,0)</f>
        <v>#N/A</v>
      </c>
      <c r="J30" s="98" t="str">
        <f t="shared" si="2"/>
        <v>Vinculación Universidad-Sociedad</v>
      </c>
      <c r="K30" s="98" t="s">
        <v>412</v>
      </c>
    </row>
    <row r="31" spans="3:11" x14ac:dyDescent="0.25">
      <c r="C31" s="141"/>
      <c r="D31" s="158"/>
      <c r="E31" s="123"/>
      <c r="F31" s="97">
        <f t="shared" si="0"/>
        <v>0</v>
      </c>
      <c r="G31" s="161"/>
      <c r="H31" s="142"/>
      <c r="I31" s="130" t="e">
        <f>VLOOKUP(H31,Presupuesto!$B$11:$C$565,2,0)</f>
        <v>#N/A</v>
      </c>
      <c r="J31" s="98" t="str">
        <f t="shared" si="2"/>
        <v>Vinculación Universidad-Sociedad</v>
      </c>
      <c r="K31" s="98" t="s">
        <v>412</v>
      </c>
    </row>
    <row r="32" spans="3:11" x14ac:dyDescent="0.25">
      <c r="C32" s="141"/>
      <c r="D32" s="158"/>
      <c r="E32" s="123"/>
      <c r="F32" s="97">
        <f t="shared" si="0"/>
        <v>0</v>
      </c>
      <c r="G32" s="161"/>
      <c r="H32" s="142"/>
      <c r="I32" s="130" t="e">
        <f>VLOOKUP(H32,Presupuesto!$B$11:$C$565,2,0)</f>
        <v>#N/A</v>
      </c>
      <c r="J32" s="98" t="str">
        <f t="shared" si="2"/>
        <v>Vinculación Universidad-Sociedad</v>
      </c>
      <c r="K32" s="98" t="s">
        <v>412</v>
      </c>
    </row>
    <row r="33" spans="3:11" x14ac:dyDescent="0.25">
      <c r="C33" s="141"/>
      <c r="D33" s="158"/>
      <c r="E33" s="123"/>
      <c r="F33" s="97">
        <f t="shared" si="0"/>
        <v>0</v>
      </c>
      <c r="G33" s="161"/>
      <c r="H33" s="142"/>
      <c r="I33" s="130" t="e">
        <f>VLOOKUP(H33,Presupuesto!$B$11:$C$565,2,0)</f>
        <v>#N/A</v>
      </c>
      <c r="J33" s="98" t="str">
        <f t="shared" si="2"/>
        <v>Vinculación Universidad-Sociedad</v>
      </c>
      <c r="K33" s="98" t="s">
        <v>412</v>
      </c>
    </row>
    <row r="34" spans="3:11" x14ac:dyDescent="0.25">
      <c r="C34" s="141"/>
      <c r="D34" s="158"/>
      <c r="E34" s="123"/>
      <c r="F34" s="97">
        <f t="shared" si="0"/>
        <v>0</v>
      </c>
      <c r="G34" s="161"/>
      <c r="H34" s="142"/>
      <c r="I34" s="130" t="e">
        <f>VLOOKUP(H34,Presupuesto!$B$11:$C$565,2,0)</f>
        <v>#N/A</v>
      </c>
      <c r="J34" s="98" t="str">
        <f t="shared" si="2"/>
        <v>Vinculación Universidad-Sociedad</v>
      </c>
      <c r="K34" s="98" t="s">
        <v>412</v>
      </c>
    </row>
    <row r="35" spans="3:11" x14ac:dyDescent="0.25">
      <c r="C35" s="141"/>
      <c r="D35" s="158"/>
      <c r="E35" s="123"/>
      <c r="F35" s="97">
        <f t="shared" si="0"/>
        <v>0</v>
      </c>
      <c r="G35" s="161"/>
      <c r="H35" s="142"/>
      <c r="I35" s="130" t="e">
        <f>VLOOKUP(H35,Presupuesto!$B$11:$C$565,2,0)</f>
        <v>#N/A</v>
      </c>
      <c r="J35" s="98" t="str">
        <f t="shared" si="2"/>
        <v>Vinculación Universidad-Sociedad</v>
      </c>
      <c r="K35" s="98" t="s">
        <v>412</v>
      </c>
    </row>
    <row r="36" spans="3:11" x14ac:dyDescent="0.25">
      <c r="C36" s="141"/>
      <c r="D36" s="158"/>
      <c r="E36" s="123"/>
      <c r="F36" s="97">
        <f t="shared" si="0"/>
        <v>0</v>
      </c>
      <c r="G36" s="161"/>
      <c r="H36" s="142"/>
      <c r="I36" s="130" t="e">
        <f>VLOOKUP(H36,Presupuesto!$B$11:$C$565,2,0)</f>
        <v>#N/A</v>
      </c>
      <c r="J36" s="98" t="str">
        <f t="shared" si="2"/>
        <v>Vinculación Universidad-Sociedad</v>
      </c>
      <c r="K36" s="98" t="s">
        <v>412</v>
      </c>
    </row>
    <row r="37" spans="3:11" x14ac:dyDescent="0.25">
      <c r="C37" s="141"/>
      <c r="D37" s="158"/>
      <c r="E37" s="123"/>
      <c r="F37" s="97">
        <f t="shared" si="0"/>
        <v>0</v>
      </c>
      <c r="G37" s="161"/>
      <c r="H37" s="142"/>
      <c r="I37" s="130" t="e">
        <f>VLOOKUP(H37,Presupuesto!$B$11:$C$565,2,0)</f>
        <v>#N/A</v>
      </c>
      <c r="J37" s="98" t="str">
        <f t="shared" si="2"/>
        <v>Vinculación Universidad-Sociedad</v>
      </c>
      <c r="K37" s="98" t="s">
        <v>412</v>
      </c>
    </row>
    <row r="38" spans="3:11" x14ac:dyDescent="0.25">
      <c r="C38" s="141"/>
      <c r="D38" s="158"/>
      <c r="E38" s="123"/>
      <c r="F38" s="97">
        <f t="shared" si="0"/>
        <v>0</v>
      </c>
      <c r="G38" s="161"/>
      <c r="H38" s="142"/>
      <c r="I38" s="130" t="e">
        <f>VLOOKUP(H38,Presupuesto!$B$11:$C$565,2,0)</f>
        <v>#N/A</v>
      </c>
      <c r="J38" s="98" t="str">
        <f t="shared" si="2"/>
        <v>Vinculación Universidad-Sociedad</v>
      </c>
      <c r="K38" s="98" t="s">
        <v>412</v>
      </c>
    </row>
    <row r="39" spans="3:11" x14ac:dyDescent="0.25">
      <c r="C39" s="143"/>
      <c r="D39" s="151"/>
      <c r="E39" s="118"/>
      <c r="F39" s="97">
        <f t="shared" ref="F39:F45" si="3">D39*E39</f>
        <v>0</v>
      </c>
      <c r="G39" s="161"/>
      <c r="H39" s="144"/>
      <c r="I39" s="130" t="e">
        <f>VLOOKUP(H39,Presupuesto!$B$11:$C$565,2,0)</f>
        <v>#N/A</v>
      </c>
      <c r="J39" s="98" t="str">
        <f t="shared" si="2"/>
        <v>Vinculación Universidad-Sociedad</v>
      </c>
      <c r="K39" s="98" t="s">
        <v>412</v>
      </c>
    </row>
    <row r="40" spans="3:11" x14ac:dyDescent="0.25">
      <c r="C40" s="143"/>
      <c r="D40" s="151"/>
      <c r="E40" s="118"/>
      <c r="F40" s="97">
        <f t="shared" si="3"/>
        <v>0</v>
      </c>
      <c r="G40" s="161"/>
      <c r="H40" s="144"/>
      <c r="I40" s="130" t="e">
        <f>VLOOKUP(H40,Presupuesto!$B$11:$C$565,2,0)</f>
        <v>#N/A</v>
      </c>
      <c r="J40" s="98" t="str">
        <f t="shared" si="2"/>
        <v>Vinculación Universidad-Sociedad</v>
      </c>
      <c r="K40" s="98" t="s">
        <v>412</v>
      </c>
    </row>
    <row r="41" spans="3:11" x14ac:dyDescent="0.25">
      <c r="C41" s="143"/>
      <c r="D41" s="151"/>
      <c r="E41" s="118"/>
      <c r="F41" s="97">
        <f t="shared" si="3"/>
        <v>0</v>
      </c>
      <c r="G41" s="161"/>
      <c r="H41" s="144"/>
      <c r="I41" s="130" t="e">
        <f>VLOOKUP(H41,Presupuesto!$B$11:$C$565,2,0)</f>
        <v>#N/A</v>
      </c>
      <c r="J41" s="98" t="str">
        <f t="shared" si="2"/>
        <v>Vinculación Universidad-Sociedad</v>
      </c>
      <c r="K41" s="98" t="s">
        <v>412</v>
      </c>
    </row>
    <row r="42" spans="3:11" x14ac:dyDescent="0.25">
      <c r="C42" s="143"/>
      <c r="D42" s="151"/>
      <c r="E42" s="118"/>
      <c r="F42" s="97">
        <f t="shared" si="3"/>
        <v>0</v>
      </c>
      <c r="G42" s="161"/>
      <c r="H42" s="144"/>
      <c r="I42" s="130" t="e">
        <f>VLOOKUP(H42,Presupuesto!$B$11:$C$565,2,0)</f>
        <v>#N/A</v>
      </c>
      <c r="J42" s="98" t="str">
        <f t="shared" si="2"/>
        <v>Vinculación Universidad-Sociedad</v>
      </c>
      <c r="K42" s="98" t="s">
        <v>412</v>
      </c>
    </row>
    <row r="43" spans="3:11" x14ac:dyDescent="0.25">
      <c r="C43" s="143"/>
      <c r="D43" s="151"/>
      <c r="E43" s="118"/>
      <c r="F43" s="97">
        <f t="shared" si="3"/>
        <v>0</v>
      </c>
      <c r="G43" s="161"/>
      <c r="H43" s="144"/>
      <c r="I43" s="130" t="e">
        <f>VLOOKUP(H43,Presupuesto!$B$11:$C$565,2,0)</f>
        <v>#N/A</v>
      </c>
      <c r="J43" s="98" t="str">
        <f t="shared" si="2"/>
        <v>Vinculación Universidad-Sociedad</v>
      </c>
      <c r="K43" s="98" t="s">
        <v>412</v>
      </c>
    </row>
    <row r="44" spans="3:11" x14ac:dyDescent="0.25">
      <c r="C44" s="143"/>
      <c r="D44" s="151"/>
      <c r="E44" s="118"/>
      <c r="F44" s="97">
        <f t="shared" si="3"/>
        <v>0</v>
      </c>
      <c r="G44" s="161"/>
      <c r="H44" s="144"/>
      <c r="I44" s="130" t="e">
        <f>VLOOKUP(H44,Presupuesto!$B$11:$C$565,2,0)</f>
        <v>#N/A</v>
      </c>
      <c r="J44" s="98" t="str">
        <f t="shared" si="2"/>
        <v>Vinculación Universidad-Sociedad</v>
      </c>
      <c r="K44" s="98" t="s">
        <v>412</v>
      </c>
    </row>
    <row r="45" spans="3:11" x14ac:dyDescent="0.25">
      <c r="C45" s="143"/>
      <c r="D45" s="151"/>
      <c r="E45" s="118"/>
      <c r="F45" s="97">
        <f t="shared" si="3"/>
        <v>0</v>
      </c>
      <c r="G45" s="161"/>
      <c r="H45" s="144"/>
      <c r="I45" s="130" t="e">
        <f>VLOOKUP(H45,Presupuesto!$B$11:$C$565,2,0)</f>
        <v>#N/A</v>
      </c>
      <c r="J45" s="98" t="str">
        <f t="shared" si="2"/>
        <v>Vinculación Universidad-Sociedad</v>
      </c>
      <c r="K45" s="98" t="s">
        <v>412</v>
      </c>
    </row>
    <row r="46" spans="3:11" x14ac:dyDescent="0.25">
      <c r="C46" s="143"/>
      <c r="D46" s="151"/>
      <c r="E46" s="118"/>
      <c r="F46" s="97">
        <f t="shared" si="0"/>
        <v>0</v>
      </c>
      <c r="G46" s="161"/>
      <c r="H46" s="144"/>
      <c r="I46" s="130" t="e">
        <f>VLOOKUP(H46,Presupuesto!$B$11:$C$565,2,0)</f>
        <v>#N/A</v>
      </c>
      <c r="J46" s="98" t="str">
        <f t="shared" si="2"/>
        <v>Vinculación Universidad-Sociedad</v>
      </c>
      <c r="K46" s="98" t="s">
        <v>412</v>
      </c>
    </row>
    <row r="47" spans="3:11" x14ac:dyDescent="0.25">
      <c r="C47" s="145"/>
      <c r="D47" s="151"/>
      <c r="E47" s="118"/>
      <c r="F47" s="97">
        <f t="shared" si="0"/>
        <v>0</v>
      </c>
      <c r="G47" s="161"/>
      <c r="H47" s="146"/>
      <c r="I47" s="130" t="e">
        <f>VLOOKUP(H47,Presupuesto!$B$11:$C$565,2,0)</f>
        <v>#N/A</v>
      </c>
      <c r="J47" s="98" t="str">
        <f t="shared" si="2"/>
        <v>Vinculación Universidad-Sociedad</v>
      </c>
      <c r="K47" s="98" t="s">
        <v>403</v>
      </c>
    </row>
    <row r="48" spans="3:11" x14ac:dyDescent="0.25">
      <c r="C48" s="145"/>
      <c r="D48" s="151"/>
      <c r="E48" s="118"/>
      <c r="F48" s="97">
        <f t="shared" si="0"/>
        <v>0</v>
      </c>
      <c r="G48" s="161"/>
      <c r="H48" s="146"/>
      <c r="I48" s="130" t="e">
        <f>VLOOKUP(H48,Presupuesto!$B$11:$C$565,2,0)</f>
        <v>#N/A</v>
      </c>
      <c r="J48" s="98" t="str">
        <f t="shared" si="2"/>
        <v>Vinculación Universidad-Sociedad</v>
      </c>
      <c r="K48" s="98" t="s">
        <v>412</v>
      </c>
    </row>
    <row r="49" spans="3:11" x14ac:dyDescent="0.25">
      <c r="C49" s="145"/>
      <c r="D49" s="151"/>
      <c r="E49" s="118"/>
      <c r="F49" s="97">
        <f t="shared" si="0"/>
        <v>0</v>
      </c>
      <c r="G49" s="161"/>
      <c r="H49" s="146"/>
      <c r="I49" s="130" t="e">
        <f>VLOOKUP(H49,Presupuesto!$B$11:$C$565,2,0)</f>
        <v>#N/A</v>
      </c>
      <c r="J49" s="98" t="str">
        <f t="shared" si="2"/>
        <v>Vinculación Universidad-Sociedad</v>
      </c>
      <c r="K49" s="98" t="s">
        <v>412</v>
      </c>
    </row>
    <row r="50" spans="3:11" x14ac:dyDescent="0.25">
      <c r="C50" s="145"/>
      <c r="D50" s="151"/>
      <c r="E50" s="118"/>
      <c r="F50" s="97">
        <f t="shared" si="0"/>
        <v>0</v>
      </c>
      <c r="G50" s="161"/>
      <c r="H50" s="146"/>
      <c r="I50" s="130" t="e">
        <f>VLOOKUP(H50,Presupuesto!$B$11:$C$565,2,0)</f>
        <v>#N/A</v>
      </c>
      <c r="J50" s="98" t="str">
        <f t="shared" si="2"/>
        <v>Vinculación Universidad-Sociedad</v>
      </c>
      <c r="K50" s="98" t="s">
        <v>412</v>
      </c>
    </row>
    <row r="51" spans="3:11" ht="15.75" thickBot="1" x14ac:dyDescent="0.3">
      <c r="C51" s="147"/>
      <c r="D51" s="159"/>
      <c r="E51" s="103"/>
      <c r="F51" s="105">
        <f t="shared" si="0"/>
        <v>0</v>
      </c>
      <c r="G51" s="162"/>
      <c r="H51" s="148"/>
      <c r="I51" s="132" t="e">
        <f>VLOOKUP(H51,Presupuesto!$B$11:$C$565,2,0)</f>
        <v>#N/A</v>
      </c>
      <c r="J51" s="106" t="str">
        <f t="shared" si="2"/>
        <v>Vinculación Universidad-Sociedad</v>
      </c>
      <c r="K51" s="124" t="s">
        <v>394</v>
      </c>
    </row>
    <row r="53" spans="3:11" ht="15.75" thickBot="1" x14ac:dyDescent="0.3">
      <c r="F53" s="90"/>
      <c r="G53" s="89"/>
      <c r="H53" s="90"/>
      <c r="I53" s="90"/>
    </row>
    <row r="54" spans="3:11" ht="15.75" thickBot="1" x14ac:dyDescent="0.3">
      <c r="C54" s="157" t="s">
        <v>53</v>
      </c>
      <c r="D54" s="359">
        <f>SUM(F61:F95)</f>
        <v>838775.60000000009</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357" t="s">
        <v>2580</v>
      </c>
      <c r="E57" s="93"/>
      <c r="F57" s="93"/>
      <c r="G57" s="93"/>
      <c r="H57" s="76"/>
      <c r="I57" s="76"/>
      <c r="J57" s="76"/>
      <c r="K57" s="112"/>
    </row>
    <row r="58" spans="3:11" ht="18.75" x14ac:dyDescent="0.25">
      <c r="C58" s="211" t="str">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7. Participar en los programas de movilidad  y en los congresos regionales e internacionales siguientes: Congreso Centroamericano de Filosofía, Congreso Internacional de Lenguas Extranjeras, Congreso Nacional de Arquitectura, Congreso Nacional de Pedagogía, Congreso Nacional de Música, V  Encuentro de  Profesionales de la Educacion Física en el Marco de la Celebracion de la semana de la Carrera.Dos viajes académicos internacionales y dos  viajes academicos nacionales para 40 estudiantes y 5 docentes cada uno (Aquitectura).Participacion de Estudiantes y profesores de la Carrera de Música en  5 Festivales internacionales de Alto nivel. 2 viajes internacionales de la Señora Decana.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131</v>
      </c>
      <c r="H60" s="136" t="s">
        <v>46</v>
      </c>
      <c r="I60" s="133" t="s">
        <v>132</v>
      </c>
      <c r="J60" s="133" t="s">
        <v>410</v>
      </c>
      <c r="K60" s="133" t="s">
        <v>411</v>
      </c>
    </row>
    <row r="61" spans="3:11" x14ac:dyDescent="0.25">
      <c r="C61" s="221" t="s">
        <v>450</v>
      </c>
      <c r="D61" s="222">
        <v>50</v>
      </c>
      <c r="E61" s="220">
        <f>HLOOKUP(C61,$AH$2:$BU$3,2,0)</f>
        <v>5275.5120000000006</v>
      </c>
      <c r="F61" s="97">
        <f t="shared" ref="F61:F95" si="4">D61*E61</f>
        <v>263775.60000000003</v>
      </c>
      <c r="G61" s="161" t="s">
        <v>129</v>
      </c>
      <c r="H61" s="142" t="s">
        <v>767</v>
      </c>
      <c r="I61" s="130" t="str">
        <f>VLOOKUP(H61,Presupuesto!$B$11:$C$565,2,0)</f>
        <v>VIATICOS AL EXTERIOR</v>
      </c>
      <c r="J61" s="219" t="s">
        <v>472</v>
      </c>
      <c r="K61" s="98" t="s">
        <v>399</v>
      </c>
    </row>
    <row r="62" spans="3:11" x14ac:dyDescent="0.25">
      <c r="C62" s="141" t="s">
        <v>2581</v>
      </c>
      <c r="D62" s="158">
        <v>25</v>
      </c>
      <c r="E62" s="123">
        <v>15000</v>
      </c>
      <c r="F62" s="97">
        <f t="shared" si="4"/>
        <v>375000</v>
      </c>
      <c r="G62" s="161" t="s">
        <v>129</v>
      </c>
      <c r="H62" s="142" t="s">
        <v>755</v>
      </c>
      <c r="I62" s="130" t="str">
        <f>VLOOKUP(H62,Presupuesto!$B$11:$C$565,2,0)</f>
        <v>PASAJES AL EXTERIOR</v>
      </c>
      <c r="J62" s="98" t="s">
        <v>472</v>
      </c>
      <c r="K62" s="98" t="s">
        <v>399</v>
      </c>
    </row>
    <row r="63" spans="3:11" x14ac:dyDescent="0.25">
      <c r="C63" s="221" t="s">
        <v>428</v>
      </c>
      <c r="D63" s="158">
        <v>100</v>
      </c>
      <c r="E63" s="123">
        <v>2000</v>
      </c>
      <c r="F63" s="97">
        <f t="shared" si="4"/>
        <v>200000</v>
      </c>
      <c r="G63" s="161" t="s">
        <v>129</v>
      </c>
      <c r="H63" s="142" t="s">
        <v>761</v>
      </c>
      <c r="I63" s="130" t="str">
        <f>VLOOKUP(H63,Presupuesto!$B$11:$C$565,2,0)</f>
        <v>VIATICOS NACIONALES</v>
      </c>
      <c r="J63" s="98" t="str">
        <f t="shared" ref="J63:J95" si="5">$J$61</f>
        <v>Gestión del Conocimiento</v>
      </c>
      <c r="K63" s="98" t="s">
        <v>399</v>
      </c>
    </row>
    <row r="64" spans="3:11" x14ac:dyDescent="0.25">
      <c r="C64" s="141"/>
      <c r="D64" s="158"/>
      <c r="E64" s="123"/>
      <c r="F64" s="97">
        <f t="shared" si="4"/>
        <v>0</v>
      </c>
      <c r="G64" s="161"/>
      <c r="H64" s="142"/>
      <c r="I64" s="130" t="e">
        <f>VLOOKUP(H64,Presupuesto!$B$11:$C$565,2,0)</f>
        <v>#N/A</v>
      </c>
      <c r="J64" s="98" t="str">
        <f t="shared" si="5"/>
        <v>Gestión del Conocimiento</v>
      </c>
      <c r="K64" s="98" t="s">
        <v>412</v>
      </c>
    </row>
    <row r="65" spans="3:11" x14ac:dyDescent="0.25">
      <c r="C65" s="141"/>
      <c r="D65" s="158"/>
      <c r="E65" s="123"/>
      <c r="F65" s="97">
        <f t="shared" si="4"/>
        <v>0</v>
      </c>
      <c r="G65" s="161"/>
      <c r="H65" s="142"/>
      <c r="I65" s="130" t="e">
        <f>VLOOKUP(H65,Presupuesto!$B$11:$C$565,2,0)</f>
        <v>#N/A</v>
      </c>
      <c r="J65" s="98" t="str">
        <f t="shared" si="5"/>
        <v>Gestión del Conocimiento</v>
      </c>
      <c r="K65" s="98" t="s">
        <v>412</v>
      </c>
    </row>
    <row r="66" spans="3:11" x14ac:dyDescent="0.25">
      <c r="C66" s="141"/>
      <c r="D66" s="158"/>
      <c r="E66" s="123"/>
      <c r="F66" s="97">
        <f t="shared" si="4"/>
        <v>0</v>
      </c>
      <c r="G66" s="161"/>
      <c r="H66" s="142"/>
      <c r="I66" s="130" t="e">
        <f>VLOOKUP(H66,Presupuesto!$B$11:$C$565,2,0)</f>
        <v>#N/A</v>
      </c>
      <c r="J66" s="98" t="str">
        <f t="shared" si="5"/>
        <v>Gestión del Conocimiento</v>
      </c>
      <c r="K66" s="98" t="s">
        <v>401</v>
      </c>
    </row>
    <row r="67" spans="3:11" x14ac:dyDescent="0.25">
      <c r="C67" s="141"/>
      <c r="D67" s="158"/>
      <c r="E67" s="123"/>
      <c r="F67" s="97">
        <f t="shared" si="4"/>
        <v>0</v>
      </c>
      <c r="G67" s="161"/>
      <c r="H67" s="142"/>
      <c r="I67" s="130" t="e">
        <f>VLOOKUP(H67,Presupuesto!$B$11:$C$565,2,0)</f>
        <v>#N/A</v>
      </c>
      <c r="J67" s="98" t="str">
        <f t="shared" si="5"/>
        <v>Gestión del Conocimiento</v>
      </c>
      <c r="K67" s="98" t="s">
        <v>412</v>
      </c>
    </row>
    <row r="68" spans="3:11" x14ac:dyDescent="0.25">
      <c r="C68" s="141"/>
      <c r="D68" s="158"/>
      <c r="E68" s="123"/>
      <c r="F68" s="97">
        <f t="shared" si="4"/>
        <v>0</v>
      </c>
      <c r="G68" s="161"/>
      <c r="H68" s="142"/>
      <c r="I68" s="130" t="e">
        <f>VLOOKUP(H68,Presupuesto!$B$11:$C$565,2,0)</f>
        <v>#N/A</v>
      </c>
      <c r="J68" s="98" t="str">
        <f t="shared" si="5"/>
        <v>Gestión del Conocimiento</v>
      </c>
      <c r="K68" s="98" t="s">
        <v>412</v>
      </c>
    </row>
    <row r="69" spans="3:11" x14ac:dyDescent="0.25">
      <c r="C69" s="141"/>
      <c r="D69" s="158"/>
      <c r="E69" s="123"/>
      <c r="F69" s="97">
        <f t="shared" si="4"/>
        <v>0</v>
      </c>
      <c r="G69" s="161"/>
      <c r="H69" s="142"/>
      <c r="I69" s="130" t="e">
        <f>VLOOKUP(H69,Presupuesto!$B$11:$C$565,2,0)</f>
        <v>#N/A</v>
      </c>
      <c r="J69" s="98" t="str">
        <f t="shared" si="5"/>
        <v>Gestión del Conocimiento</v>
      </c>
      <c r="K69" s="98" t="s">
        <v>412</v>
      </c>
    </row>
    <row r="70" spans="3:11" x14ac:dyDescent="0.25">
      <c r="C70" s="141"/>
      <c r="D70" s="158"/>
      <c r="E70" s="123"/>
      <c r="F70" s="97">
        <f t="shared" si="4"/>
        <v>0</v>
      </c>
      <c r="G70" s="161"/>
      <c r="H70" s="142"/>
      <c r="I70" s="130" t="e">
        <f>VLOOKUP(H70,Presupuesto!$B$11:$C$565,2,0)</f>
        <v>#N/A</v>
      </c>
      <c r="J70" s="98" t="str">
        <f t="shared" si="5"/>
        <v>Gestión del Conocimiento</v>
      </c>
      <c r="K70" s="98" t="s">
        <v>412</v>
      </c>
    </row>
    <row r="71" spans="3:11" x14ac:dyDescent="0.25">
      <c r="C71" s="141"/>
      <c r="D71" s="158"/>
      <c r="E71" s="123"/>
      <c r="F71" s="97">
        <f t="shared" si="4"/>
        <v>0</v>
      </c>
      <c r="G71" s="161"/>
      <c r="H71" s="142"/>
      <c r="I71" s="130" t="e">
        <f>VLOOKUP(H71,Presupuesto!$B$11:$C$565,2,0)</f>
        <v>#N/A</v>
      </c>
      <c r="J71" s="98" t="str">
        <f t="shared" si="5"/>
        <v>Gestión del Conocimiento</v>
      </c>
      <c r="K71" s="98" t="s">
        <v>412</v>
      </c>
    </row>
    <row r="72" spans="3:11" x14ac:dyDescent="0.25">
      <c r="C72" s="141"/>
      <c r="D72" s="158"/>
      <c r="E72" s="123"/>
      <c r="F72" s="97">
        <f t="shared" si="4"/>
        <v>0</v>
      </c>
      <c r="G72" s="161"/>
      <c r="H72" s="142"/>
      <c r="I72" s="130" t="e">
        <f>VLOOKUP(H72,Presupuesto!$B$11:$C$565,2,0)</f>
        <v>#N/A</v>
      </c>
      <c r="J72" s="98" t="str">
        <f t="shared" si="5"/>
        <v>Gestión del Conocimiento</v>
      </c>
      <c r="K72" s="98" t="s">
        <v>412</v>
      </c>
    </row>
    <row r="73" spans="3:11" x14ac:dyDescent="0.25">
      <c r="C73" s="141"/>
      <c r="D73" s="158"/>
      <c r="E73" s="123"/>
      <c r="F73" s="97">
        <f t="shared" si="4"/>
        <v>0</v>
      </c>
      <c r="G73" s="161"/>
      <c r="H73" s="142"/>
      <c r="I73" s="130" t="e">
        <f>VLOOKUP(H73,Presupuesto!$B$11:$C$565,2,0)</f>
        <v>#N/A</v>
      </c>
      <c r="J73" s="98" t="str">
        <f t="shared" si="5"/>
        <v>Gestión del Conocimiento</v>
      </c>
      <c r="K73" s="98" t="s">
        <v>412</v>
      </c>
    </row>
    <row r="74" spans="3:11" x14ac:dyDescent="0.25">
      <c r="C74" s="141"/>
      <c r="D74" s="158"/>
      <c r="E74" s="123"/>
      <c r="F74" s="97">
        <f t="shared" si="4"/>
        <v>0</v>
      </c>
      <c r="G74" s="161"/>
      <c r="H74" s="142"/>
      <c r="I74" s="130" t="e">
        <f>VLOOKUP(H74,Presupuesto!$B$11:$C$565,2,0)</f>
        <v>#N/A</v>
      </c>
      <c r="J74" s="98" t="str">
        <f t="shared" si="5"/>
        <v>Gestión del Conocimiento</v>
      </c>
      <c r="K74" s="98" t="s">
        <v>412</v>
      </c>
    </row>
    <row r="75" spans="3:11" x14ac:dyDescent="0.25">
      <c r="C75" s="141"/>
      <c r="D75" s="158"/>
      <c r="E75" s="123"/>
      <c r="F75" s="97">
        <f t="shared" si="4"/>
        <v>0</v>
      </c>
      <c r="G75" s="161"/>
      <c r="H75" s="142"/>
      <c r="I75" s="130" t="e">
        <f>VLOOKUP(H75,Presupuesto!$B$11:$C$565,2,0)</f>
        <v>#N/A</v>
      </c>
      <c r="J75" s="98" t="str">
        <f t="shared" si="5"/>
        <v>Gestión del Conocimiento</v>
      </c>
      <c r="K75" s="98" t="s">
        <v>412</v>
      </c>
    </row>
    <row r="76" spans="3:11" x14ac:dyDescent="0.25">
      <c r="C76" s="141"/>
      <c r="D76" s="158"/>
      <c r="E76" s="123"/>
      <c r="F76" s="97">
        <f t="shared" si="4"/>
        <v>0</v>
      </c>
      <c r="G76" s="161"/>
      <c r="H76" s="142"/>
      <c r="I76" s="130" t="e">
        <f>VLOOKUP(H76,Presupuesto!$B$11:$C$565,2,0)</f>
        <v>#N/A</v>
      </c>
      <c r="J76" s="98" t="str">
        <f t="shared" si="5"/>
        <v>Gestión del Conocimiento</v>
      </c>
      <c r="K76" s="98" t="s">
        <v>412</v>
      </c>
    </row>
    <row r="77" spans="3:11" x14ac:dyDescent="0.25">
      <c r="C77" s="141"/>
      <c r="D77" s="158"/>
      <c r="E77" s="123"/>
      <c r="F77" s="97">
        <f t="shared" si="4"/>
        <v>0</v>
      </c>
      <c r="G77" s="161"/>
      <c r="H77" s="142"/>
      <c r="I77" s="130" t="e">
        <f>VLOOKUP(H77,Presupuesto!$B$11:$C$565,2,0)</f>
        <v>#N/A</v>
      </c>
      <c r="J77" s="98" t="str">
        <f t="shared" si="5"/>
        <v>Gestión del Conocimiento</v>
      </c>
      <c r="K77" s="98" t="s">
        <v>412</v>
      </c>
    </row>
    <row r="78" spans="3:11" x14ac:dyDescent="0.25">
      <c r="C78" s="141"/>
      <c r="D78" s="158"/>
      <c r="E78" s="123"/>
      <c r="F78" s="97">
        <f t="shared" si="4"/>
        <v>0</v>
      </c>
      <c r="G78" s="161"/>
      <c r="H78" s="142"/>
      <c r="I78" s="130" t="e">
        <f>VLOOKUP(H78,Presupuesto!$B$11:$C$565,2,0)</f>
        <v>#N/A</v>
      </c>
      <c r="J78" s="98" t="str">
        <f t="shared" si="5"/>
        <v>Gestión del Conocimiento</v>
      </c>
      <c r="K78" s="98" t="s">
        <v>412</v>
      </c>
    </row>
    <row r="79" spans="3:11" x14ac:dyDescent="0.25">
      <c r="C79" s="141"/>
      <c r="D79" s="158"/>
      <c r="E79" s="123"/>
      <c r="F79" s="97">
        <f t="shared" si="4"/>
        <v>0</v>
      </c>
      <c r="G79" s="161"/>
      <c r="H79" s="142"/>
      <c r="I79" s="130" t="e">
        <f>VLOOKUP(H79,Presupuesto!$B$11:$C$565,2,0)</f>
        <v>#N/A</v>
      </c>
      <c r="J79" s="98" t="str">
        <f t="shared" si="5"/>
        <v>Gestión del Conocimiento</v>
      </c>
      <c r="K79" s="98" t="s">
        <v>412</v>
      </c>
    </row>
    <row r="80" spans="3:11" x14ac:dyDescent="0.25">
      <c r="C80" s="141"/>
      <c r="D80" s="158"/>
      <c r="E80" s="123"/>
      <c r="F80" s="97">
        <f t="shared" si="4"/>
        <v>0</v>
      </c>
      <c r="G80" s="161"/>
      <c r="H80" s="142"/>
      <c r="I80" s="130" t="e">
        <f>VLOOKUP(H80,Presupuesto!$B$11:$C$565,2,0)</f>
        <v>#N/A</v>
      </c>
      <c r="J80" s="98" t="str">
        <f t="shared" si="5"/>
        <v>Gestión del Conocimiento</v>
      </c>
      <c r="K80" s="98" t="s">
        <v>412</v>
      </c>
    </row>
    <row r="81" spans="3:11" x14ac:dyDescent="0.25">
      <c r="C81" s="141"/>
      <c r="D81" s="158"/>
      <c r="E81" s="123"/>
      <c r="F81" s="97">
        <f t="shared" si="4"/>
        <v>0</v>
      </c>
      <c r="G81" s="161"/>
      <c r="H81" s="142"/>
      <c r="I81" s="130" t="e">
        <f>VLOOKUP(H81,Presupuesto!$B$11:$C$565,2,0)</f>
        <v>#N/A</v>
      </c>
      <c r="J81" s="98" t="str">
        <f t="shared" si="5"/>
        <v>Gestión del Conocimiento</v>
      </c>
      <c r="K81" s="98" t="s">
        <v>412</v>
      </c>
    </row>
    <row r="82" spans="3:11" x14ac:dyDescent="0.25">
      <c r="C82" s="141"/>
      <c r="D82" s="158"/>
      <c r="E82" s="123"/>
      <c r="F82" s="97">
        <f t="shared" si="4"/>
        <v>0</v>
      </c>
      <c r="G82" s="161"/>
      <c r="H82" s="142"/>
      <c r="I82" s="130" t="e">
        <f>VLOOKUP(H82,Presupuesto!$B$11:$C$565,2,0)</f>
        <v>#N/A</v>
      </c>
      <c r="J82" s="98" t="str">
        <f t="shared" si="5"/>
        <v>Gestión del Conocimiento</v>
      </c>
      <c r="K82" s="98" t="s">
        <v>412</v>
      </c>
    </row>
    <row r="83" spans="3:11" x14ac:dyDescent="0.25">
      <c r="C83" s="143"/>
      <c r="D83" s="151"/>
      <c r="E83" s="118"/>
      <c r="F83" s="97">
        <f t="shared" si="4"/>
        <v>0</v>
      </c>
      <c r="G83" s="161"/>
      <c r="H83" s="144"/>
      <c r="I83" s="130" t="e">
        <f>VLOOKUP(H83,Presupuesto!$B$11:$C$565,2,0)</f>
        <v>#N/A</v>
      </c>
      <c r="J83" s="98" t="str">
        <f t="shared" si="5"/>
        <v>Gestión del Conocimiento</v>
      </c>
      <c r="K83" s="98" t="s">
        <v>412</v>
      </c>
    </row>
    <row r="84" spans="3:11" x14ac:dyDescent="0.25">
      <c r="C84" s="143"/>
      <c r="D84" s="151"/>
      <c r="E84" s="118"/>
      <c r="F84" s="97">
        <f t="shared" si="4"/>
        <v>0</v>
      </c>
      <c r="G84" s="161"/>
      <c r="H84" s="144"/>
      <c r="I84" s="130" t="e">
        <f>VLOOKUP(H84,Presupuesto!$B$11:$C$565,2,0)</f>
        <v>#N/A</v>
      </c>
      <c r="J84" s="98" t="str">
        <f t="shared" si="5"/>
        <v>Gestión del Conocimiento</v>
      </c>
      <c r="K84" s="98" t="s">
        <v>412</v>
      </c>
    </row>
    <row r="85" spans="3:11" x14ac:dyDescent="0.25">
      <c r="C85" s="143"/>
      <c r="D85" s="151"/>
      <c r="E85" s="118"/>
      <c r="F85" s="97">
        <f t="shared" si="4"/>
        <v>0</v>
      </c>
      <c r="G85" s="161"/>
      <c r="H85" s="144"/>
      <c r="I85" s="130" t="e">
        <f>VLOOKUP(H85,Presupuesto!$B$11:$C$565,2,0)</f>
        <v>#N/A</v>
      </c>
      <c r="J85" s="98" t="str">
        <f t="shared" si="5"/>
        <v>Gestión del Conocimiento</v>
      </c>
      <c r="K85" s="98" t="s">
        <v>412</v>
      </c>
    </row>
    <row r="86" spans="3:11" x14ac:dyDescent="0.25">
      <c r="C86" s="143"/>
      <c r="D86" s="151"/>
      <c r="E86" s="118"/>
      <c r="F86" s="97">
        <f t="shared" si="4"/>
        <v>0</v>
      </c>
      <c r="G86" s="161"/>
      <c r="H86" s="144"/>
      <c r="I86" s="130" t="e">
        <f>VLOOKUP(H86,Presupuesto!$B$11:$C$565,2,0)</f>
        <v>#N/A</v>
      </c>
      <c r="J86" s="98" t="str">
        <f t="shared" si="5"/>
        <v>Gestión del Conocimiento</v>
      </c>
      <c r="K86" s="98" t="s">
        <v>412</v>
      </c>
    </row>
    <row r="87" spans="3:11" x14ac:dyDescent="0.25">
      <c r="C87" s="143"/>
      <c r="D87" s="151"/>
      <c r="E87" s="118"/>
      <c r="F87" s="97">
        <f t="shared" si="4"/>
        <v>0</v>
      </c>
      <c r="G87" s="161"/>
      <c r="H87" s="144"/>
      <c r="I87" s="130" t="e">
        <f>VLOOKUP(H87,Presupuesto!$B$11:$C$565,2,0)</f>
        <v>#N/A</v>
      </c>
      <c r="J87" s="98" t="str">
        <f t="shared" si="5"/>
        <v>Gestión del Conocimiento</v>
      </c>
      <c r="K87" s="98" t="s">
        <v>412</v>
      </c>
    </row>
    <row r="88" spans="3:11" x14ac:dyDescent="0.25">
      <c r="C88" s="143"/>
      <c r="D88" s="151"/>
      <c r="E88" s="118"/>
      <c r="F88" s="97">
        <f t="shared" si="4"/>
        <v>0</v>
      </c>
      <c r="G88" s="161"/>
      <c r="H88" s="144"/>
      <c r="I88" s="130" t="e">
        <f>VLOOKUP(H88,Presupuesto!$B$11:$C$565,2,0)</f>
        <v>#N/A</v>
      </c>
      <c r="J88" s="98" t="str">
        <f t="shared" si="5"/>
        <v>Gestión del Conocimiento</v>
      </c>
      <c r="K88" s="98" t="s">
        <v>412</v>
      </c>
    </row>
    <row r="89" spans="3:11" x14ac:dyDescent="0.25">
      <c r="C89" s="143"/>
      <c r="D89" s="151"/>
      <c r="E89" s="118"/>
      <c r="F89" s="97">
        <f t="shared" si="4"/>
        <v>0</v>
      </c>
      <c r="G89" s="161"/>
      <c r="H89" s="144"/>
      <c r="I89" s="130" t="e">
        <f>VLOOKUP(H89,Presupuesto!$B$11:$C$565,2,0)</f>
        <v>#N/A</v>
      </c>
      <c r="J89" s="98" t="str">
        <f t="shared" si="5"/>
        <v>Gestión del Conocimiento</v>
      </c>
      <c r="K89" s="98" t="s">
        <v>412</v>
      </c>
    </row>
    <row r="90" spans="3:11" x14ac:dyDescent="0.25">
      <c r="C90" s="143"/>
      <c r="D90" s="151"/>
      <c r="E90" s="118"/>
      <c r="F90" s="97">
        <f t="shared" si="4"/>
        <v>0</v>
      </c>
      <c r="G90" s="161"/>
      <c r="H90" s="144"/>
      <c r="I90" s="130" t="e">
        <f>VLOOKUP(H90,Presupuesto!$B$11:$C$565,2,0)</f>
        <v>#N/A</v>
      </c>
      <c r="J90" s="98" t="str">
        <f t="shared" si="5"/>
        <v>Gestión del Conocimiento</v>
      </c>
      <c r="K90" s="98" t="s">
        <v>412</v>
      </c>
    </row>
    <row r="91" spans="3:11" x14ac:dyDescent="0.25">
      <c r="C91" s="145"/>
      <c r="D91" s="151"/>
      <c r="E91" s="118"/>
      <c r="F91" s="97">
        <f t="shared" si="4"/>
        <v>0</v>
      </c>
      <c r="G91" s="161"/>
      <c r="H91" s="146"/>
      <c r="I91" s="130" t="e">
        <f>VLOOKUP(H91,Presupuesto!$B$11:$C$565,2,0)</f>
        <v>#N/A</v>
      </c>
      <c r="J91" s="98" t="str">
        <f t="shared" si="5"/>
        <v>Gestión del Conocimiento</v>
      </c>
      <c r="K91" s="98" t="s">
        <v>403</v>
      </c>
    </row>
    <row r="92" spans="3:11" x14ac:dyDescent="0.25">
      <c r="C92" s="145"/>
      <c r="D92" s="151"/>
      <c r="E92" s="118"/>
      <c r="F92" s="97">
        <f t="shared" si="4"/>
        <v>0</v>
      </c>
      <c r="G92" s="161"/>
      <c r="H92" s="146"/>
      <c r="I92" s="130" t="e">
        <f>VLOOKUP(H92,Presupuesto!$B$11:$C$565,2,0)</f>
        <v>#N/A</v>
      </c>
      <c r="J92" s="98" t="str">
        <f t="shared" si="5"/>
        <v>Gestión del Conocimiento</v>
      </c>
      <c r="K92" s="98" t="s">
        <v>412</v>
      </c>
    </row>
    <row r="93" spans="3:11" x14ac:dyDescent="0.25">
      <c r="C93" s="145"/>
      <c r="D93" s="151"/>
      <c r="E93" s="118"/>
      <c r="F93" s="97">
        <f t="shared" si="4"/>
        <v>0</v>
      </c>
      <c r="G93" s="161"/>
      <c r="H93" s="146"/>
      <c r="I93" s="130" t="e">
        <f>VLOOKUP(H93,Presupuesto!$B$11:$C$565,2,0)</f>
        <v>#N/A</v>
      </c>
      <c r="J93" s="98" t="str">
        <f t="shared" si="5"/>
        <v>Gestión del Conocimiento</v>
      </c>
      <c r="K93" s="98" t="s">
        <v>412</v>
      </c>
    </row>
    <row r="94" spans="3:11" x14ac:dyDescent="0.25">
      <c r="C94" s="145"/>
      <c r="D94" s="151"/>
      <c r="E94" s="118"/>
      <c r="F94" s="97">
        <f t="shared" si="4"/>
        <v>0</v>
      </c>
      <c r="G94" s="161"/>
      <c r="H94" s="146"/>
      <c r="I94" s="130" t="e">
        <f>VLOOKUP(H94,Presupuesto!$B$11:$C$565,2,0)</f>
        <v>#N/A</v>
      </c>
      <c r="J94" s="98" t="str">
        <f t="shared" si="5"/>
        <v>Gestión del Conocimiento</v>
      </c>
      <c r="K94" s="98" t="s">
        <v>412</v>
      </c>
    </row>
    <row r="95" spans="3:11" ht="15.75" thickBot="1" x14ac:dyDescent="0.3">
      <c r="C95" s="147"/>
      <c r="D95" s="159"/>
      <c r="E95" s="103"/>
      <c r="F95" s="105">
        <f t="shared" si="4"/>
        <v>0</v>
      </c>
      <c r="G95" s="162"/>
      <c r="H95" s="148"/>
      <c r="I95" s="132" t="e">
        <f>VLOOKUP(H95,Presupuesto!$B$11:$C$565,2,0)</f>
        <v>#N/A</v>
      </c>
      <c r="J95" s="106" t="str">
        <f t="shared" si="5"/>
        <v>Gestión del Conocimiento</v>
      </c>
      <c r="K95" s="124" t="s">
        <v>394</v>
      </c>
    </row>
    <row r="97" spans="3:11" ht="15.75" thickBot="1" x14ac:dyDescent="0.3"/>
    <row r="98" spans="3:11" ht="15.75" thickBot="1" x14ac:dyDescent="0.3">
      <c r="C98" s="157" t="s">
        <v>53</v>
      </c>
      <c r="D98" s="359">
        <f>SUM(F105:F139)</f>
        <v>15600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357" t="s">
        <v>2583</v>
      </c>
      <c r="E101" s="93"/>
      <c r="F101" s="93"/>
      <c r="G101" s="93"/>
      <c r="H101" s="76"/>
      <c r="I101" s="76"/>
      <c r="J101" s="76"/>
      <c r="K101" s="112"/>
    </row>
    <row r="102" spans="3:11" ht="18.75" x14ac:dyDescent="0.25">
      <c r="C102" s="211" t="str">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1.A través del programa de Vinculación U-S  y la PPS,  y en base al modelo integral y sistémico, beneficiar a por lo menos 1 comunidad prioritaria por año.</v>
      </c>
      <c r="D102" s="385"/>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131</v>
      </c>
      <c r="H104" s="136" t="s">
        <v>46</v>
      </c>
      <c r="I104" s="133" t="s">
        <v>132</v>
      </c>
      <c r="J104" s="133" t="s">
        <v>410</v>
      </c>
      <c r="K104" s="133" t="s">
        <v>411</v>
      </c>
    </row>
    <row r="105" spans="3:11" x14ac:dyDescent="0.25">
      <c r="C105" s="221" t="s">
        <v>439</v>
      </c>
      <c r="D105" s="222">
        <v>5</v>
      </c>
      <c r="E105" s="220">
        <f>HLOOKUP(C105,$AH$2:$BU$3,2,0)</f>
        <v>620</v>
      </c>
      <c r="F105" s="97">
        <f t="shared" ref="F105:F139" si="6">D105*E105</f>
        <v>3100</v>
      </c>
      <c r="G105" s="161" t="s">
        <v>129</v>
      </c>
      <c r="H105" s="142" t="s">
        <v>761</v>
      </c>
      <c r="I105" s="130" t="str">
        <f>VLOOKUP(H105,Presupuesto!$B$11:$C$565,2,0)</f>
        <v>VIATICOS NACIONALES</v>
      </c>
      <c r="J105" s="219" t="s">
        <v>1447</v>
      </c>
      <c r="K105" s="98" t="s">
        <v>402</v>
      </c>
    </row>
    <row r="106" spans="3:11" x14ac:dyDescent="0.25">
      <c r="C106" s="141" t="s">
        <v>2584</v>
      </c>
      <c r="D106" s="158">
        <v>10</v>
      </c>
      <c r="E106" s="123">
        <v>1000</v>
      </c>
      <c r="F106" s="97">
        <f t="shared" si="6"/>
        <v>10000</v>
      </c>
      <c r="G106" s="161" t="s">
        <v>129</v>
      </c>
      <c r="H106" s="142" t="s">
        <v>871</v>
      </c>
      <c r="I106" s="130" t="str">
        <f>VLOOKUP(H106,Presupuesto!$B$11:$C$565,2,0)</f>
        <v>GASOLINA</v>
      </c>
      <c r="J106" s="98" t="str">
        <f>$J$105</f>
        <v>Desarrollo del Sistema de Educación Superior</v>
      </c>
      <c r="K106" s="98" t="s">
        <v>402</v>
      </c>
    </row>
    <row r="107" spans="3:11" x14ac:dyDescent="0.25">
      <c r="C107" s="141" t="s">
        <v>2585</v>
      </c>
      <c r="D107" s="158">
        <v>5</v>
      </c>
      <c r="E107" s="123">
        <v>500</v>
      </c>
      <c r="F107" s="97">
        <f t="shared" si="6"/>
        <v>2500</v>
      </c>
      <c r="G107" s="161" t="s">
        <v>129</v>
      </c>
      <c r="H107" s="142" t="s">
        <v>873</v>
      </c>
      <c r="I107" s="130" t="str">
        <f>VLOOKUP(H107,Presupuesto!$B$11:$C$565,2,0)</f>
        <v>DIESEL</v>
      </c>
      <c r="J107" s="98" t="str">
        <f t="shared" ref="J107:J139" si="7">$J$105</f>
        <v>Desarrollo del Sistema de Educación Superior</v>
      </c>
      <c r="K107" s="98" t="s">
        <v>402</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412</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412</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401</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412</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412</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412</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412</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412</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412</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412</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412</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412</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412</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412</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412</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412</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412</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412</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412</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412</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412</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412</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412</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412</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412</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412</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412</v>
      </c>
    </row>
    <row r="135" spans="3:11" x14ac:dyDescent="0.25">
      <c r="C135" s="145"/>
      <c r="D135" s="151"/>
      <c r="E135" s="118"/>
      <c r="F135" s="97">
        <f t="shared" si="6"/>
        <v>0</v>
      </c>
      <c r="G135" s="161"/>
      <c r="H135" s="146"/>
      <c r="I135" s="130" t="e">
        <f>VLOOKUP(H135,Presupuesto!$B$11:$C$565,2,0)</f>
        <v>#N/A</v>
      </c>
      <c r="J135" s="98" t="str">
        <f t="shared" si="7"/>
        <v>Desarrollo del Sistema de Educación Superior</v>
      </c>
      <c r="K135" s="98" t="s">
        <v>403</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412</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412</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412</v>
      </c>
    </row>
    <row r="139" spans="3:11" ht="15.75"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394</v>
      </c>
    </row>
    <row r="141" spans="3:11" ht="15.75" thickBot="1" x14ac:dyDescent="0.3">
      <c r="F141" s="90"/>
      <c r="G141" s="89"/>
      <c r="H141" s="90"/>
      <c r="I141" s="90"/>
    </row>
    <row r="142" spans="3:11" ht="15.75" thickBot="1" x14ac:dyDescent="0.3">
      <c r="C142" s="157" t="s">
        <v>53</v>
      </c>
      <c r="D142" s="359">
        <f>SUM(F149:F183)</f>
        <v>2100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57" t="s">
        <v>2597</v>
      </c>
      <c r="E145" s="93"/>
      <c r="F145" s="93"/>
      <c r="G145" s="93"/>
      <c r="H145" s="76"/>
      <c r="I145" s="76"/>
      <c r="J145" s="76"/>
      <c r="K145" s="112"/>
    </row>
    <row r="146" spans="3:11" ht="18.75" x14ac:dyDescent="0.25">
      <c r="C146" s="211" t="str">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10.Desarrollar un Panel-foro de formación para el tratamiento de las líneas prioritarias del Plan de enfoque transversal en DD HH de la Facultad: Qué metodología es participativa, cómo medir el impacto, cómo se atienden los grupos vulnerables, vulnerados y excluidos, qué es gestión del talento humano en observancia a los DD HH, etc.</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131</v>
      </c>
      <c r="H148" s="136" t="s">
        <v>46</v>
      </c>
      <c r="I148" s="133" t="s">
        <v>132</v>
      </c>
      <c r="J148" s="133" t="s">
        <v>410</v>
      </c>
      <c r="K148" s="133" t="s">
        <v>411</v>
      </c>
    </row>
    <row r="149" spans="3:11" x14ac:dyDescent="0.25">
      <c r="C149" s="221" t="s">
        <v>439</v>
      </c>
      <c r="D149" s="222"/>
      <c r="E149" s="220">
        <f>HLOOKUP(C149,$AH$2:$BU$3,2,0)</f>
        <v>620</v>
      </c>
      <c r="F149" s="97">
        <f t="shared" ref="F149:F183" si="8">D149*E149</f>
        <v>0</v>
      </c>
      <c r="G149" s="161"/>
      <c r="H149" s="142"/>
      <c r="I149" s="130" t="e">
        <f>VLOOKUP(H149,Presupuesto!$B$11:$C$565,2,0)</f>
        <v>#N/A</v>
      </c>
      <c r="J149" s="219" t="s">
        <v>1447</v>
      </c>
      <c r="K149" s="98" t="s">
        <v>394</v>
      </c>
    </row>
    <row r="150" spans="3:11" x14ac:dyDescent="0.25">
      <c r="C150" s="141" t="s">
        <v>2598</v>
      </c>
      <c r="D150" s="158">
        <v>30</v>
      </c>
      <c r="E150" s="123">
        <v>70</v>
      </c>
      <c r="F150" s="97">
        <f t="shared" si="8"/>
        <v>2100</v>
      </c>
      <c r="G150" s="161" t="s">
        <v>129</v>
      </c>
      <c r="H150" s="142" t="s">
        <v>792</v>
      </c>
      <c r="I150" s="130" t="str">
        <f>VLOOKUP(H150,Presupuesto!$B$11:$C$565,2,0)</f>
        <v>ALIMENTOS B EBIDAS PARA PERSONAS</v>
      </c>
      <c r="J150" s="98" t="s">
        <v>1361</v>
      </c>
      <c r="K150" s="98" t="s">
        <v>399</v>
      </c>
    </row>
    <row r="151" spans="3:11" x14ac:dyDescent="0.25">
      <c r="C151" s="141"/>
      <c r="D151" s="158"/>
      <c r="E151" s="123"/>
      <c r="F151" s="97">
        <f t="shared" si="8"/>
        <v>0</v>
      </c>
      <c r="G151" s="161"/>
      <c r="H151" s="142"/>
      <c r="I151" s="130" t="e">
        <f>VLOOKUP(H151,Presupuesto!$B$11:$C$565,2,0)</f>
        <v>#N/A</v>
      </c>
      <c r="J151" s="98" t="str">
        <f t="shared" ref="J151:J183" si="9">$J$149</f>
        <v>Desarrollo del Sistema de Educación Superior</v>
      </c>
      <c r="K151" s="98" t="s">
        <v>412</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412</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412</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401</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412</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412</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412</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412</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412</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412</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412</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412</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412</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412</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412</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412</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412</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412</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412</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412</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412</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412</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412</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412</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412</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412</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412</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412</v>
      </c>
    </row>
    <row r="179" spans="3:11" x14ac:dyDescent="0.25">
      <c r="C179" s="145"/>
      <c r="D179" s="151"/>
      <c r="E179" s="118"/>
      <c r="F179" s="97">
        <f t="shared" si="8"/>
        <v>0</v>
      </c>
      <c r="G179" s="161"/>
      <c r="H179" s="146"/>
      <c r="I179" s="130" t="e">
        <f>VLOOKUP(H179,Presupuesto!$B$11:$C$565,2,0)</f>
        <v>#N/A</v>
      </c>
      <c r="J179" s="98" t="str">
        <f t="shared" si="9"/>
        <v>Desarrollo del Sistema de Educación Superior</v>
      </c>
      <c r="K179" s="98" t="s">
        <v>403</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412</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412</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412</v>
      </c>
    </row>
    <row r="183" spans="3:11" ht="15.75"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394</v>
      </c>
    </row>
    <row r="185" spans="3:11" ht="15.75" thickBot="1" x14ac:dyDescent="0.3"/>
    <row r="186" spans="3:11" ht="15.75" thickBot="1" x14ac:dyDescent="0.3">
      <c r="C186" s="157" t="s">
        <v>53</v>
      </c>
      <c r="D186" s="359">
        <f>SUM(F193:F227)</f>
        <v>2100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57" t="s">
        <v>2599</v>
      </c>
      <c r="E189" s="93"/>
      <c r="F189" s="93"/>
      <c r="G189" s="93"/>
      <c r="H189" s="76"/>
      <c r="I189" s="76"/>
      <c r="J189" s="76"/>
      <c r="K189" s="112"/>
    </row>
    <row r="190" spans="3:11" ht="18.75" x14ac:dyDescent="0.25">
      <c r="C190" s="211" t="str">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11. Desarrollar el Panel-Taller , de media jornada, sobre formación en comunicación popular (cómo llegar a los públicos).</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131</v>
      </c>
      <c r="H192" s="136" t="s">
        <v>46</v>
      </c>
      <c r="I192" s="133" t="s">
        <v>132</v>
      </c>
      <c r="J192" s="133" t="s">
        <v>410</v>
      </c>
      <c r="K192" s="133" t="s">
        <v>411</v>
      </c>
    </row>
    <row r="193" spans="3:11" x14ac:dyDescent="0.25">
      <c r="C193" s="221" t="s">
        <v>439</v>
      </c>
      <c r="D193" s="222"/>
      <c r="E193" s="220">
        <f>HLOOKUP(C193,$AH$2:$BU$3,2,0)</f>
        <v>620</v>
      </c>
      <c r="F193" s="97">
        <f t="shared" ref="F193:F227" si="10">D193*E193</f>
        <v>0</v>
      </c>
      <c r="G193" s="161"/>
      <c r="H193" s="142"/>
      <c r="I193" s="130" t="e">
        <f>VLOOKUP(H193,Presupuesto!$B$11:$C$565,2,0)</f>
        <v>#N/A</v>
      </c>
      <c r="J193" s="219" t="s">
        <v>1447</v>
      </c>
      <c r="K193" s="98" t="s">
        <v>394</v>
      </c>
    </row>
    <row r="194" spans="3:11" x14ac:dyDescent="0.25">
      <c r="C194" s="141" t="s">
        <v>2598</v>
      </c>
      <c r="D194" s="158">
        <v>30</v>
      </c>
      <c r="E194" s="123">
        <v>70</v>
      </c>
      <c r="F194" s="97">
        <f t="shared" si="10"/>
        <v>2100</v>
      </c>
      <c r="G194" s="161" t="s">
        <v>129</v>
      </c>
      <c r="H194" s="142" t="s">
        <v>792</v>
      </c>
      <c r="I194" s="130" t="str">
        <f>VLOOKUP(H194,Presupuesto!$B$11:$C$565,2,0)</f>
        <v>ALIMENTOS B EBIDAS PARA PERSONAS</v>
      </c>
      <c r="J194" s="98" t="s">
        <v>1361</v>
      </c>
      <c r="K194" s="98" t="s">
        <v>400</v>
      </c>
    </row>
    <row r="195" spans="3:11" x14ac:dyDescent="0.25">
      <c r="C195" s="141"/>
      <c r="D195" s="158"/>
      <c r="E195" s="123"/>
      <c r="F195" s="97">
        <f t="shared" si="10"/>
        <v>0</v>
      </c>
      <c r="G195" s="161"/>
      <c r="H195" s="142"/>
      <c r="I195" s="130" t="e">
        <f>VLOOKUP(H195,Presupuesto!$B$11:$C$565,2,0)</f>
        <v>#N/A</v>
      </c>
      <c r="J195" s="98" t="str">
        <f t="shared" ref="J195:J227" si="11">$J$193</f>
        <v>Desarrollo del Sistema de Educación Superior</v>
      </c>
      <c r="K195" s="98" t="s">
        <v>412</v>
      </c>
    </row>
    <row r="196" spans="3:11" x14ac:dyDescent="0.25">
      <c r="C196" s="141"/>
      <c r="D196" s="158"/>
      <c r="E196" s="123"/>
      <c r="F196" s="97">
        <f t="shared" si="10"/>
        <v>0</v>
      </c>
      <c r="G196" s="161"/>
      <c r="H196" s="142"/>
      <c r="I196" s="130" t="e">
        <f>VLOOKUP(H196,Presupuesto!$B$11:$C$565,2,0)</f>
        <v>#N/A</v>
      </c>
      <c r="J196" s="98" t="str">
        <f t="shared" si="11"/>
        <v>Desarrollo del Sistema de Educación Superior</v>
      </c>
      <c r="K196" s="98" t="s">
        <v>412</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412</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401</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412</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412</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412</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412</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412</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412</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412</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412</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412</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412</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412</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412</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412</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412</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412</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412</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412</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412</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412</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412</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412</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412</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412</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412</v>
      </c>
    </row>
    <row r="223" spans="3:11" x14ac:dyDescent="0.25">
      <c r="C223" s="145"/>
      <c r="D223" s="151"/>
      <c r="E223" s="118"/>
      <c r="F223" s="97">
        <f t="shared" si="10"/>
        <v>0</v>
      </c>
      <c r="G223" s="161"/>
      <c r="H223" s="146"/>
      <c r="I223" s="130" t="e">
        <f>VLOOKUP(H223,Presupuesto!$B$11:$C$565,2,0)</f>
        <v>#N/A</v>
      </c>
      <c r="J223" s="98" t="str">
        <f t="shared" si="11"/>
        <v>Desarrollo del Sistema de Educación Superior</v>
      </c>
      <c r="K223" s="98" t="s">
        <v>403</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412</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412</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412</v>
      </c>
    </row>
    <row r="227" spans="3:11" ht="15.75"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394</v>
      </c>
    </row>
    <row r="229" spans="3:11" ht="15.75" thickBot="1" x14ac:dyDescent="0.3">
      <c r="F229" s="90"/>
      <c r="G229" s="89"/>
      <c r="H229" s="90"/>
      <c r="I229" s="90"/>
    </row>
    <row r="230" spans="3:11" ht="15.75" thickBot="1" x14ac:dyDescent="0.3">
      <c r="C230" s="157" t="s">
        <v>53</v>
      </c>
      <c r="D230" s="359">
        <f>SUM(F237:F271)</f>
        <v>43050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392</v>
      </c>
      <c r="D233" s="357" t="s">
        <v>2609</v>
      </c>
      <c r="E233" s="93"/>
      <c r="F233" s="93"/>
      <c r="G233" s="93"/>
      <c r="H233" s="76"/>
      <c r="I233" s="76"/>
      <c r="J233" s="76"/>
      <c r="K233" s="112"/>
    </row>
    <row r="234" spans="3:11" ht="18.75" x14ac:dyDescent="0.25">
      <c r="C234" s="211" t="str">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1. Participar activamente y medir el impacto de la Semana de la Identidad e Interculturalidad que se desarrollará en el mes de noviembre.</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131</v>
      </c>
      <c r="H236" s="136" t="s">
        <v>46</v>
      </c>
      <c r="I236" s="133" t="s">
        <v>132</v>
      </c>
      <c r="J236" s="133" t="s">
        <v>410</v>
      </c>
      <c r="K236" s="133" t="s">
        <v>411</v>
      </c>
    </row>
    <row r="237" spans="3:11" x14ac:dyDescent="0.25">
      <c r="C237" s="221" t="s">
        <v>439</v>
      </c>
      <c r="D237" s="222"/>
      <c r="E237" s="220">
        <f>HLOOKUP(C237,$AH$2:$BU$3,2,0)</f>
        <v>620</v>
      </c>
      <c r="F237" s="97">
        <f t="shared" ref="F237:F271" si="12">D237*E237</f>
        <v>0</v>
      </c>
      <c r="G237" s="161"/>
      <c r="H237" s="142"/>
      <c r="I237" s="130" t="e">
        <f>VLOOKUP(H237,Presupuesto!$B$11:$C$565,2,0)</f>
        <v>#N/A</v>
      </c>
      <c r="J237" s="219" t="s">
        <v>1447</v>
      </c>
      <c r="K237" s="98" t="s">
        <v>394</v>
      </c>
    </row>
    <row r="238" spans="3:11" x14ac:dyDescent="0.25">
      <c r="C238" s="141" t="s">
        <v>2610</v>
      </c>
      <c r="D238" s="158">
        <v>20</v>
      </c>
      <c r="E238" s="123">
        <v>1000</v>
      </c>
      <c r="F238" s="97">
        <f t="shared" si="12"/>
        <v>20000</v>
      </c>
      <c r="G238" s="161" t="s">
        <v>129</v>
      </c>
      <c r="H238" s="142" t="s">
        <v>661</v>
      </c>
      <c r="I238" s="130" t="str">
        <f>VLOOKUP(H238,Presupuesto!$B$11:$C$565,2,0)</f>
        <v>OTROS ALQUILERES</v>
      </c>
      <c r="J238" s="98" t="s">
        <v>1361</v>
      </c>
      <c r="K238" s="98" t="s">
        <v>403</v>
      </c>
    </row>
    <row r="239" spans="3:11" x14ac:dyDescent="0.25">
      <c r="C239" s="141" t="s">
        <v>2545</v>
      </c>
      <c r="D239" s="158">
        <v>75</v>
      </c>
      <c r="E239" s="123">
        <v>200</v>
      </c>
      <c r="F239" s="97">
        <f t="shared" si="12"/>
        <v>15000</v>
      </c>
      <c r="G239" s="161" t="s">
        <v>129</v>
      </c>
      <c r="H239" s="142" t="s">
        <v>808</v>
      </c>
      <c r="I239" s="130" t="str">
        <f>VLOOKUP(H239,Presupuesto!$B$11:$C$565,2,0)</f>
        <v>PRENDA DE VESTIR</v>
      </c>
      <c r="J239" s="98" t="s">
        <v>1361</v>
      </c>
      <c r="K239" s="98" t="s">
        <v>403</v>
      </c>
    </row>
    <row r="240" spans="3:11" x14ac:dyDescent="0.25">
      <c r="C240" s="141" t="s">
        <v>2611</v>
      </c>
      <c r="D240" s="158">
        <v>100</v>
      </c>
      <c r="E240" s="123">
        <v>70</v>
      </c>
      <c r="F240" s="97">
        <f t="shared" si="12"/>
        <v>7000</v>
      </c>
      <c r="G240" s="161" t="s">
        <v>129</v>
      </c>
      <c r="H240" s="142" t="s">
        <v>792</v>
      </c>
      <c r="I240" s="130" t="str">
        <f>VLOOKUP(H240,Presupuesto!$B$11:$C$565,2,0)</f>
        <v>ALIMENTOS B EBIDAS PARA PERSONAS</v>
      </c>
      <c r="J240" s="98" t="s">
        <v>1361</v>
      </c>
      <c r="K240" s="98" t="s">
        <v>403</v>
      </c>
    </row>
    <row r="241" spans="3:11" x14ac:dyDescent="0.25">
      <c r="C241" s="141" t="s">
        <v>2612</v>
      </c>
      <c r="D241" s="158">
        <v>30</v>
      </c>
      <c r="E241" s="123">
        <v>35</v>
      </c>
      <c r="F241" s="97">
        <f t="shared" si="12"/>
        <v>1050</v>
      </c>
      <c r="G241" s="161" t="s">
        <v>129</v>
      </c>
      <c r="H241" s="142" t="s">
        <v>717</v>
      </c>
      <c r="I241" s="130" t="str">
        <f>VLOOKUP(H241,Presupuesto!$B$11:$C$565,2,0)</f>
        <v>SERVICIOS DE IMPRENTA PUBLIC.Y REPRODUCCION</v>
      </c>
      <c r="J241" s="98" t="s">
        <v>1361</v>
      </c>
      <c r="K241" s="98" t="s">
        <v>403</v>
      </c>
    </row>
    <row r="242" spans="3:11" x14ac:dyDescent="0.25">
      <c r="C242" s="141"/>
      <c r="D242" s="158"/>
      <c r="E242" s="123"/>
      <c r="F242" s="97">
        <f t="shared" si="12"/>
        <v>0</v>
      </c>
      <c r="G242" s="161"/>
      <c r="H242" s="142"/>
      <c r="I242" s="130" t="e">
        <f>VLOOKUP(H242,Presupuesto!$B$11:$C$565,2,0)</f>
        <v>#N/A</v>
      </c>
      <c r="J242" s="98" t="str">
        <f t="shared" ref="J242:J271" si="13">$J$237</f>
        <v>Desarrollo del Sistema de Educación Superior</v>
      </c>
      <c r="K242" s="98" t="s">
        <v>401</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412</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412</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412</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412</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412</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412</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412</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412</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412</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412</v>
      </c>
    </row>
    <row r="253" spans="3:11" x14ac:dyDescent="0.25">
      <c r="C253" s="141"/>
      <c r="D253" s="158"/>
      <c r="E253" s="123"/>
      <c r="F253" s="97">
        <f t="shared" si="12"/>
        <v>0</v>
      </c>
      <c r="G253" s="161"/>
      <c r="H253" s="142"/>
      <c r="I253" s="130" t="e">
        <f>VLOOKUP(H253,Presupuesto!$B$11:$C$565,2,0)</f>
        <v>#N/A</v>
      </c>
      <c r="J253" s="98" t="str">
        <f t="shared" si="13"/>
        <v>Desarrollo del Sistema de Educación Superior</v>
      </c>
      <c r="K253" s="98" t="s">
        <v>412</v>
      </c>
    </row>
    <row r="254" spans="3:11" x14ac:dyDescent="0.25">
      <c r="C254" s="141"/>
      <c r="D254" s="158"/>
      <c r="E254" s="123"/>
      <c r="F254" s="97">
        <f t="shared" si="12"/>
        <v>0</v>
      </c>
      <c r="G254" s="161"/>
      <c r="H254" s="142"/>
      <c r="I254" s="130" t="e">
        <f>VLOOKUP(H254,Presupuesto!$B$11:$C$565,2,0)</f>
        <v>#N/A</v>
      </c>
      <c r="J254" s="98" t="str">
        <f t="shared" si="13"/>
        <v>Desarrollo del Sistema de Educación Superior</v>
      </c>
      <c r="K254" s="98" t="s">
        <v>412</v>
      </c>
    </row>
    <row r="255" spans="3:11" x14ac:dyDescent="0.25">
      <c r="C255" s="141"/>
      <c r="D255" s="158"/>
      <c r="E255" s="123"/>
      <c r="F255" s="97">
        <f t="shared" si="12"/>
        <v>0</v>
      </c>
      <c r="G255" s="161"/>
      <c r="H255" s="142"/>
      <c r="I255" s="130" t="e">
        <f>VLOOKUP(H255,Presupuesto!$B$11:$C$565,2,0)</f>
        <v>#N/A</v>
      </c>
      <c r="J255" s="98" t="str">
        <f t="shared" si="13"/>
        <v>Desarrollo del Sistema de Educación Superior</v>
      </c>
      <c r="K255" s="98" t="s">
        <v>412</v>
      </c>
    </row>
    <row r="256" spans="3:11" x14ac:dyDescent="0.25">
      <c r="C256" s="141"/>
      <c r="D256" s="158"/>
      <c r="E256" s="123"/>
      <c r="F256" s="97">
        <f t="shared" si="12"/>
        <v>0</v>
      </c>
      <c r="G256" s="161"/>
      <c r="H256" s="142"/>
      <c r="I256" s="130" t="e">
        <f>VLOOKUP(H256,Presupuesto!$B$11:$C$565,2,0)</f>
        <v>#N/A</v>
      </c>
      <c r="J256" s="98" t="str">
        <f t="shared" si="13"/>
        <v>Desarrollo del Sistema de Educación Superior</v>
      </c>
      <c r="K256" s="98" t="s">
        <v>412</v>
      </c>
    </row>
    <row r="257" spans="3:11" x14ac:dyDescent="0.25">
      <c r="C257" s="141"/>
      <c r="D257" s="158"/>
      <c r="E257" s="123"/>
      <c r="F257" s="97">
        <f t="shared" si="12"/>
        <v>0</v>
      </c>
      <c r="G257" s="161"/>
      <c r="H257" s="142"/>
      <c r="I257" s="130" t="e">
        <f>VLOOKUP(H257,Presupuesto!$B$11:$C$565,2,0)</f>
        <v>#N/A</v>
      </c>
      <c r="J257" s="98" t="str">
        <f t="shared" si="13"/>
        <v>Desarrollo del Sistema de Educación Superior</v>
      </c>
      <c r="K257" s="98" t="s">
        <v>412</v>
      </c>
    </row>
    <row r="258" spans="3:11" x14ac:dyDescent="0.25">
      <c r="C258" s="141"/>
      <c r="D258" s="158"/>
      <c r="E258" s="123"/>
      <c r="F258" s="97">
        <f t="shared" si="12"/>
        <v>0</v>
      </c>
      <c r="G258" s="161"/>
      <c r="H258" s="142"/>
      <c r="I258" s="130" t="e">
        <f>VLOOKUP(H258,Presupuesto!$B$11:$C$565,2,0)</f>
        <v>#N/A</v>
      </c>
      <c r="J258" s="98" t="str">
        <f t="shared" si="13"/>
        <v>Desarrollo del Sistema de Educación Superior</v>
      </c>
      <c r="K258" s="98" t="s">
        <v>412</v>
      </c>
    </row>
    <row r="259" spans="3:11" x14ac:dyDescent="0.25">
      <c r="C259" s="143"/>
      <c r="D259" s="151"/>
      <c r="E259" s="118"/>
      <c r="F259" s="97">
        <f t="shared" si="12"/>
        <v>0</v>
      </c>
      <c r="G259" s="161"/>
      <c r="H259" s="144"/>
      <c r="I259" s="130" t="e">
        <f>VLOOKUP(H259,Presupuesto!$B$11:$C$565,2,0)</f>
        <v>#N/A</v>
      </c>
      <c r="J259" s="98" t="str">
        <f t="shared" si="13"/>
        <v>Desarrollo del Sistema de Educación Superior</v>
      </c>
      <c r="K259" s="98" t="s">
        <v>412</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412</v>
      </c>
    </row>
    <row r="261" spans="3:11" x14ac:dyDescent="0.25">
      <c r="C261" s="143"/>
      <c r="D261" s="151"/>
      <c r="E261" s="118"/>
      <c r="F261" s="97">
        <f t="shared" si="12"/>
        <v>0</v>
      </c>
      <c r="G261" s="161"/>
      <c r="H261" s="144"/>
      <c r="I261" s="130" t="e">
        <f>VLOOKUP(H261,Presupuesto!$B$11:$C$565,2,0)</f>
        <v>#N/A</v>
      </c>
      <c r="J261" s="98" t="str">
        <f t="shared" si="13"/>
        <v>Desarrollo del Sistema de Educación Superior</v>
      </c>
      <c r="K261" s="98" t="s">
        <v>412</v>
      </c>
    </row>
    <row r="262" spans="3:11" x14ac:dyDescent="0.25">
      <c r="C262" s="143"/>
      <c r="D262" s="151"/>
      <c r="E262" s="118"/>
      <c r="F262" s="97">
        <f t="shared" si="12"/>
        <v>0</v>
      </c>
      <c r="G262" s="161"/>
      <c r="H262" s="144"/>
      <c r="I262" s="130" t="e">
        <f>VLOOKUP(H262,Presupuesto!$B$11:$C$565,2,0)</f>
        <v>#N/A</v>
      </c>
      <c r="J262" s="98" t="str">
        <f t="shared" si="13"/>
        <v>Desarrollo del Sistema de Educación Superior</v>
      </c>
      <c r="K262" s="98" t="s">
        <v>412</v>
      </c>
    </row>
    <row r="263" spans="3:11" x14ac:dyDescent="0.25">
      <c r="C263" s="143"/>
      <c r="D263" s="151"/>
      <c r="E263" s="118"/>
      <c r="F263" s="97">
        <f t="shared" si="12"/>
        <v>0</v>
      </c>
      <c r="G263" s="161"/>
      <c r="H263" s="144"/>
      <c r="I263" s="130" t="e">
        <f>VLOOKUP(H263,Presupuesto!$B$11:$C$565,2,0)</f>
        <v>#N/A</v>
      </c>
      <c r="J263" s="98" t="str">
        <f t="shared" si="13"/>
        <v>Desarrollo del Sistema de Educación Superior</v>
      </c>
      <c r="K263" s="98" t="s">
        <v>412</v>
      </c>
    </row>
    <row r="264" spans="3:11" x14ac:dyDescent="0.25">
      <c r="C264" s="143"/>
      <c r="D264" s="151"/>
      <c r="E264" s="118"/>
      <c r="F264" s="97">
        <f t="shared" si="12"/>
        <v>0</v>
      </c>
      <c r="G264" s="161"/>
      <c r="H264" s="144"/>
      <c r="I264" s="130" t="e">
        <f>VLOOKUP(H264,Presupuesto!$B$11:$C$565,2,0)</f>
        <v>#N/A</v>
      </c>
      <c r="J264" s="98" t="str">
        <f t="shared" si="13"/>
        <v>Desarrollo del Sistema de Educación Superior</v>
      </c>
      <c r="K264" s="98" t="s">
        <v>412</v>
      </c>
    </row>
    <row r="265" spans="3:11" x14ac:dyDescent="0.25">
      <c r="C265" s="143"/>
      <c r="D265" s="151"/>
      <c r="E265" s="118"/>
      <c r="F265" s="97">
        <f t="shared" si="12"/>
        <v>0</v>
      </c>
      <c r="G265" s="161"/>
      <c r="H265" s="144"/>
      <c r="I265" s="130" t="e">
        <f>VLOOKUP(H265,Presupuesto!$B$11:$C$565,2,0)</f>
        <v>#N/A</v>
      </c>
      <c r="J265" s="98" t="str">
        <f t="shared" si="13"/>
        <v>Desarrollo del Sistema de Educación Superior</v>
      </c>
      <c r="K265" s="98" t="s">
        <v>412</v>
      </c>
    </row>
    <row r="266" spans="3:11" x14ac:dyDescent="0.25">
      <c r="C266" s="143"/>
      <c r="D266" s="151"/>
      <c r="E266" s="118"/>
      <c r="F266" s="97">
        <f t="shared" si="12"/>
        <v>0</v>
      </c>
      <c r="G266" s="161"/>
      <c r="H266" s="144"/>
      <c r="I266" s="130" t="e">
        <f>VLOOKUP(H266,Presupuesto!$B$11:$C$565,2,0)</f>
        <v>#N/A</v>
      </c>
      <c r="J266" s="98" t="str">
        <f t="shared" si="13"/>
        <v>Desarrollo del Sistema de Educación Superior</v>
      </c>
      <c r="K266" s="98" t="s">
        <v>412</v>
      </c>
    </row>
    <row r="267" spans="3:11" x14ac:dyDescent="0.25">
      <c r="C267" s="145"/>
      <c r="D267" s="151"/>
      <c r="E267" s="118"/>
      <c r="F267" s="97">
        <f t="shared" si="12"/>
        <v>0</v>
      </c>
      <c r="G267" s="161"/>
      <c r="H267" s="146"/>
      <c r="I267" s="130" t="e">
        <f>VLOOKUP(H267,Presupuesto!$B$11:$C$565,2,0)</f>
        <v>#N/A</v>
      </c>
      <c r="J267" s="98" t="str">
        <f t="shared" si="13"/>
        <v>Desarrollo del Sistema de Educación Superior</v>
      </c>
      <c r="K267" s="98" t="s">
        <v>403</v>
      </c>
    </row>
    <row r="268" spans="3:11" x14ac:dyDescent="0.25">
      <c r="C268" s="145"/>
      <c r="D268" s="151"/>
      <c r="E268" s="118"/>
      <c r="F268" s="97">
        <f t="shared" si="12"/>
        <v>0</v>
      </c>
      <c r="G268" s="161"/>
      <c r="H268" s="146"/>
      <c r="I268" s="130" t="e">
        <f>VLOOKUP(H268,Presupuesto!$B$11:$C$565,2,0)</f>
        <v>#N/A</v>
      </c>
      <c r="J268" s="98" t="str">
        <f t="shared" si="13"/>
        <v>Desarrollo del Sistema de Educación Superior</v>
      </c>
      <c r="K268" s="98" t="s">
        <v>412</v>
      </c>
    </row>
    <row r="269" spans="3:11" x14ac:dyDescent="0.25">
      <c r="C269" s="145"/>
      <c r="D269" s="151"/>
      <c r="E269" s="118"/>
      <c r="F269" s="97">
        <f t="shared" si="12"/>
        <v>0</v>
      </c>
      <c r="G269" s="161"/>
      <c r="H269" s="146"/>
      <c r="I269" s="130" t="e">
        <f>VLOOKUP(H269,Presupuesto!$B$11:$C$565,2,0)</f>
        <v>#N/A</v>
      </c>
      <c r="J269" s="98" t="str">
        <f t="shared" si="13"/>
        <v>Desarrollo del Sistema de Educación Superior</v>
      </c>
      <c r="K269" s="98" t="s">
        <v>412</v>
      </c>
    </row>
    <row r="270" spans="3:11" x14ac:dyDescent="0.25">
      <c r="C270" s="145"/>
      <c r="D270" s="151"/>
      <c r="E270" s="118"/>
      <c r="F270" s="97">
        <f t="shared" si="12"/>
        <v>0</v>
      </c>
      <c r="G270" s="161"/>
      <c r="H270" s="146"/>
      <c r="I270" s="130" t="e">
        <f>VLOOKUP(H270,Presupuesto!$B$11:$C$565,2,0)</f>
        <v>#N/A</v>
      </c>
      <c r="J270" s="98" t="str">
        <f t="shared" si="13"/>
        <v>Desarrollo del Sistema de Educación Superior</v>
      </c>
      <c r="K270" s="98" t="s">
        <v>412</v>
      </c>
    </row>
    <row r="271" spans="3:11" ht="15.75"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394</v>
      </c>
    </row>
    <row r="273" spans="3:11" ht="15.75" thickBot="1" x14ac:dyDescent="0.3"/>
    <row r="274" spans="3:11" ht="15.75" thickBot="1" x14ac:dyDescent="0.3">
      <c r="C274" s="157" t="s">
        <v>53</v>
      </c>
      <c r="D274" s="359">
        <f>SUM(F281:F315)</f>
        <v>886450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57" t="s">
        <v>2613</v>
      </c>
      <c r="E277" s="93"/>
      <c r="F277" s="93"/>
      <c r="G277" s="93"/>
      <c r="H277" s="76"/>
      <c r="I277" s="76"/>
      <c r="J277" s="76"/>
      <c r="K277" s="112"/>
    </row>
    <row r="278" spans="3:11" ht="18.75" x14ac:dyDescent="0.25">
      <c r="C278" s="211" t="str">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 xml:space="preserve">2. Festejar la Semana de las respectivas carreras:  Letras: 23 abril, Arquitectura : primera semana de mayo, Lenguas: última sem septiembre, Educ Física: última semana noviembre, Pedagogía: 14 de julio, Arte: Segunda Quincena de noviembre, Filosofía: tercera semana de noviembre. </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131</v>
      </c>
      <c r="H280" s="136" t="s">
        <v>46</v>
      </c>
      <c r="I280" s="133" t="s">
        <v>132</v>
      </c>
      <c r="J280" s="133" t="s">
        <v>410</v>
      </c>
      <c r="K280" s="133" t="s">
        <v>411</v>
      </c>
    </row>
    <row r="281" spans="3:11" x14ac:dyDescent="0.25">
      <c r="C281" s="221" t="s">
        <v>439</v>
      </c>
      <c r="D281" s="222"/>
      <c r="E281" s="220">
        <f>HLOOKUP(C281,$AH$2:$BU$3,2,0)</f>
        <v>620</v>
      </c>
      <c r="F281" s="97">
        <f t="shared" ref="F281:F315" si="14">D281*E281</f>
        <v>0</v>
      </c>
      <c r="G281" s="161"/>
      <c r="H281" s="142"/>
      <c r="I281" s="130" t="e">
        <f>VLOOKUP(H281,Presupuesto!$B$11:$C$565,2,0)</f>
        <v>#N/A</v>
      </c>
      <c r="J281" s="219" t="s">
        <v>1447</v>
      </c>
      <c r="K281" s="98" t="s">
        <v>394</v>
      </c>
    </row>
    <row r="282" spans="3:11" x14ac:dyDescent="0.25">
      <c r="C282" s="141" t="s">
        <v>2615</v>
      </c>
      <c r="D282" s="158">
        <v>60</v>
      </c>
      <c r="E282" s="123">
        <v>2970</v>
      </c>
      <c r="F282" s="97">
        <f t="shared" si="14"/>
        <v>178200</v>
      </c>
      <c r="G282" s="161" t="s">
        <v>129</v>
      </c>
      <c r="H282" s="142" t="s">
        <v>743</v>
      </c>
      <c r="I282" s="130" t="str">
        <f>VLOOKUP(H282,Presupuesto!$B$11:$C$565,2,0)</f>
        <v>OTROS SERVICIOS COMERCIALES Y FINANCIEROS</v>
      </c>
      <c r="J282" s="98" t="s">
        <v>1361</v>
      </c>
      <c r="K282" s="98" t="s">
        <v>401</v>
      </c>
    </row>
    <row r="283" spans="3:11" x14ac:dyDescent="0.25">
      <c r="C283" s="141" t="s">
        <v>2543</v>
      </c>
      <c r="D283" s="158">
        <v>12</v>
      </c>
      <c r="E283" s="123">
        <v>20000</v>
      </c>
      <c r="F283" s="97">
        <f t="shared" si="14"/>
        <v>240000</v>
      </c>
      <c r="G283" s="161" t="s">
        <v>129</v>
      </c>
      <c r="H283" s="142" t="s">
        <v>755</v>
      </c>
      <c r="I283" s="130" t="str">
        <f>VLOOKUP(H283,Presupuesto!$B$11:$C$565,2,0)</f>
        <v>PASAJES AL EXTERIOR</v>
      </c>
      <c r="J283" s="98" t="s">
        <v>1361</v>
      </c>
      <c r="K283" s="98" t="s">
        <v>401</v>
      </c>
    </row>
    <row r="284" spans="3:11" x14ac:dyDescent="0.25">
      <c r="C284" s="141" t="s">
        <v>2616</v>
      </c>
      <c r="D284" s="158">
        <v>350</v>
      </c>
      <c r="E284" s="123">
        <v>35</v>
      </c>
      <c r="F284" s="97">
        <f t="shared" si="14"/>
        <v>12250</v>
      </c>
      <c r="G284" s="161" t="s">
        <v>129</v>
      </c>
      <c r="H284" s="142" t="s">
        <v>717</v>
      </c>
      <c r="I284" s="130" t="str">
        <f>VLOOKUP(H284,Presupuesto!$B$11:$C$565,2,0)</f>
        <v>SERVICIOS DE IMPRENTA PUBLIC.Y REPRODUCCION</v>
      </c>
      <c r="J284" s="98" t="s">
        <v>1361</v>
      </c>
      <c r="K284" s="98" t="s">
        <v>401</v>
      </c>
    </row>
    <row r="285" spans="3:11" x14ac:dyDescent="0.25">
      <c r="C285" s="141" t="s">
        <v>2617</v>
      </c>
      <c r="D285" s="158">
        <v>20</v>
      </c>
      <c r="E285" s="123">
        <v>1800</v>
      </c>
      <c r="F285" s="97">
        <f t="shared" si="14"/>
        <v>36000</v>
      </c>
      <c r="G285" s="161" t="s">
        <v>129</v>
      </c>
      <c r="H285" s="142" t="s">
        <v>717</v>
      </c>
      <c r="I285" s="130" t="str">
        <f>VLOOKUP(H285,Presupuesto!$B$11:$C$565,2,0)</f>
        <v>SERVICIOS DE IMPRENTA PUBLIC.Y REPRODUCCION</v>
      </c>
      <c r="J285" s="98" t="s">
        <v>1361</v>
      </c>
      <c r="K285" s="98" t="s">
        <v>401</v>
      </c>
    </row>
    <row r="286" spans="3:11" x14ac:dyDescent="0.25">
      <c r="C286" s="141" t="s">
        <v>2618</v>
      </c>
      <c r="D286" s="158">
        <v>20</v>
      </c>
      <c r="E286" s="123">
        <v>1000</v>
      </c>
      <c r="F286" s="97">
        <f t="shared" si="14"/>
        <v>20000</v>
      </c>
      <c r="G286" s="161" t="s">
        <v>129</v>
      </c>
      <c r="H286" s="142" t="s">
        <v>743</v>
      </c>
      <c r="I286" s="130" t="str">
        <f>VLOOKUP(H286,Presupuesto!$B$11:$C$565,2,0)</f>
        <v>OTROS SERVICIOS COMERCIALES Y FINANCIEROS</v>
      </c>
      <c r="J286" s="98" t="s">
        <v>1361</v>
      </c>
      <c r="K286" s="98" t="s">
        <v>401</v>
      </c>
    </row>
    <row r="287" spans="3:11" x14ac:dyDescent="0.25">
      <c r="C287" s="141" t="s">
        <v>2619</v>
      </c>
      <c r="D287" s="158">
        <v>2000</v>
      </c>
      <c r="E287" s="123">
        <v>200</v>
      </c>
      <c r="F287" s="97">
        <f t="shared" si="14"/>
        <v>400000</v>
      </c>
      <c r="G287" s="161" t="s">
        <v>129</v>
      </c>
      <c r="H287" s="142" t="s">
        <v>792</v>
      </c>
      <c r="I287" s="130" t="str">
        <f>VLOOKUP(H287,Presupuesto!$B$11:$C$565,2,0)</f>
        <v>ALIMENTOS B EBIDAS PARA PERSONAS</v>
      </c>
      <c r="J287" s="98" t="s">
        <v>1361</v>
      </c>
      <c r="K287" s="98" t="s">
        <v>401</v>
      </c>
    </row>
    <row r="288" spans="3:11" x14ac:dyDescent="0.25">
      <c r="C288" s="141"/>
      <c r="D288" s="158"/>
      <c r="E288" s="123"/>
      <c r="F288" s="97">
        <f t="shared" si="14"/>
        <v>0</v>
      </c>
      <c r="G288" s="161"/>
      <c r="H288" s="142"/>
      <c r="I288" s="130" t="e">
        <f>VLOOKUP(H288,Presupuesto!$B$11:$C$565,2,0)</f>
        <v>#N/A</v>
      </c>
      <c r="J288" s="98" t="str">
        <f t="shared" ref="J288:J315" si="15">$J$281</f>
        <v>Desarrollo del Sistema de Educación Superior</v>
      </c>
      <c r="K288" s="98" t="s">
        <v>412</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412</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412</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412</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412</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412</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412</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412</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412</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412</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412</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412</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412</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412</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412</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412</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412</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412</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412</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412</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412</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412</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412</v>
      </c>
    </row>
    <row r="311" spans="3:11" x14ac:dyDescent="0.25">
      <c r="C311" s="145"/>
      <c r="D311" s="151"/>
      <c r="E311" s="118"/>
      <c r="F311" s="97">
        <f t="shared" si="14"/>
        <v>0</v>
      </c>
      <c r="G311" s="161"/>
      <c r="H311" s="146"/>
      <c r="I311" s="130" t="e">
        <f>VLOOKUP(H311,Presupuesto!$B$11:$C$565,2,0)</f>
        <v>#N/A</v>
      </c>
      <c r="J311" s="98" t="str">
        <f t="shared" si="15"/>
        <v>Desarrollo del Sistema de Educación Superior</v>
      </c>
      <c r="K311" s="98" t="s">
        <v>403</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412</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412</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412</v>
      </c>
    </row>
    <row r="315" spans="3:11" ht="15.75"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394</v>
      </c>
    </row>
    <row r="317" spans="3:11" ht="15.75" thickBot="1" x14ac:dyDescent="0.3">
      <c r="F317" s="90"/>
      <c r="G317" s="89"/>
      <c r="H317" s="90"/>
      <c r="I317" s="90"/>
    </row>
    <row r="318" spans="3:11" ht="15.75" thickBot="1" x14ac:dyDescent="0.3">
      <c r="C318" s="157" t="s">
        <v>53</v>
      </c>
      <c r="D318" s="359">
        <f>SUM(F325:F359)</f>
        <v>43950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392</v>
      </c>
      <c r="D321" s="357" t="s">
        <v>2620</v>
      </c>
      <c r="E321" s="93"/>
      <c r="F321" s="93"/>
      <c r="G321" s="93"/>
      <c r="H321" s="76"/>
      <c r="I321" s="76"/>
      <c r="J321" s="76"/>
      <c r="K321" s="112"/>
    </row>
    <row r="322" spans="3:11" ht="18.75" x14ac:dyDescent="0.25">
      <c r="C322" s="211" t="str">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 xml:space="preserve">3. Celebrar la Semana de la Facultad de Humanidades y
Artes en el mes de marzo.
</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131</v>
      </c>
      <c r="H324" s="136" t="s">
        <v>46</v>
      </c>
      <c r="I324" s="133" t="s">
        <v>132</v>
      </c>
      <c r="J324" s="133" t="s">
        <v>410</v>
      </c>
      <c r="K324" s="133" t="s">
        <v>411</v>
      </c>
    </row>
    <row r="325" spans="3:11" x14ac:dyDescent="0.25">
      <c r="C325" s="221" t="s">
        <v>439</v>
      </c>
      <c r="D325" s="222"/>
      <c r="E325" s="220">
        <f>HLOOKUP(C325,$AH$2:$BU$3,2,0)</f>
        <v>620</v>
      </c>
      <c r="F325" s="97">
        <f t="shared" ref="F325:F359" si="16">D325*E325</f>
        <v>0</v>
      </c>
      <c r="G325" s="161"/>
      <c r="H325" s="142"/>
      <c r="I325" s="130" t="e">
        <f>VLOOKUP(H325,Presupuesto!$B$11:$C$565,2,0)</f>
        <v>#N/A</v>
      </c>
      <c r="J325" s="219" t="s">
        <v>1447</v>
      </c>
      <c r="K325" s="98" t="s">
        <v>394</v>
      </c>
    </row>
    <row r="326" spans="3:11" x14ac:dyDescent="0.25">
      <c r="C326" s="141" t="s">
        <v>2616</v>
      </c>
      <c r="D326" s="158">
        <v>50</v>
      </c>
      <c r="E326" s="123">
        <v>35</v>
      </c>
      <c r="F326" s="97">
        <f t="shared" si="16"/>
        <v>1750</v>
      </c>
      <c r="G326" s="161" t="s">
        <v>129</v>
      </c>
      <c r="H326" s="142" t="s">
        <v>717</v>
      </c>
      <c r="I326" s="130" t="str">
        <f>VLOOKUP(H326,Presupuesto!$B$11:$C$565,2,0)</f>
        <v>SERVICIOS DE IMPRENTA PUBLIC.Y REPRODUCCION</v>
      </c>
      <c r="J326" s="98" t="s">
        <v>1361</v>
      </c>
      <c r="K326" s="98" t="s">
        <v>395</v>
      </c>
    </row>
    <row r="327" spans="3:11" x14ac:dyDescent="0.25">
      <c r="C327" s="141" t="s">
        <v>2621</v>
      </c>
      <c r="D327" s="158">
        <v>4</v>
      </c>
      <c r="E327" s="123">
        <v>1800</v>
      </c>
      <c r="F327" s="97">
        <f t="shared" si="16"/>
        <v>7200</v>
      </c>
      <c r="G327" s="161" t="s">
        <v>129</v>
      </c>
      <c r="H327" s="142" t="s">
        <v>717</v>
      </c>
      <c r="I327" s="130" t="str">
        <f>VLOOKUP(H327,Presupuesto!$B$11:$C$565,2,0)</f>
        <v>SERVICIOS DE IMPRENTA PUBLIC.Y REPRODUCCION</v>
      </c>
      <c r="J327" s="98" t="s">
        <v>1361</v>
      </c>
      <c r="K327" s="98" t="s">
        <v>395</v>
      </c>
    </row>
    <row r="328" spans="3:11" x14ac:dyDescent="0.25">
      <c r="C328" s="141" t="s">
        <v>2622</v>
      </c>
      <c r="D328" s="158">
        <v>100</v>
      </c>
      <c r="E328" s="123">
        <v>150</v>
      </c>
      <c r="F328" s="97">
        <f t="shared" si="16"/>
        <v>15000</v>
      </c>
      <c r="G328" s="161" t="s">
        <v>129</v>
      </c>
      <c r="H328" s="142" t="s">
        <v>792</v>
      </c>
      <c r="I328" s="130" t="str">
        <f>VLOOKUP(H328,Presupuesto!$B$11:$C$565,2,0)</f>
        <v>ALIMENTOS B EBIDAS PARA PERSONAS</v>
      </c>
      <c r="J328" s="98" t="s">
        <v>1361</v>
      </c>
      <c r="K328" s="98" t="s">
        <v>395</v>
      </c>
    </row>
    <row r="329" spans="3:11" x14ac:dyDescent="0.25">
      <c r="C329" s="141" t="s">
        <v>2623</v>
      </c>
      <c r="D329" s="158">
        <v>10</v>
      </c>
      <c r="E329" s="123">
        <v>2000</v>
      </c>
      <c r="F329" s="97">
        <f t="shared" si="16"/>
        <v>20000</v>
      </c>
      <c r="G329" s="161" t="s">
        <v>129</v>
      </c>
      <c r="H329" s="142" t="s">
        <v>661</v>
      </c>
      <c r="I329" s="130" t="str">
        <f>VLOOKUP(H329,Presupuesto!$B$11:$C$565,2,0)</f>
        <v>OTROS ALQUILERES</v>
      </c>
      <c r="J329" s="98" t="s">
        <v>1361</v>
      </c>
      <c r="K329" s="98" t="s">
        <v>395</v>
      </c>
    </row>
    <row r="330" spans="3:11" x14ac:dyDescent="0.25">
      <c r="C330" s="141"/>
      <c r="D330" s="158"/>
      <c r="E330" s="123"/>
      <c r="F330" s="97">
        <f t="shared" si="16"/>
        <v>0</v>
      </c>
      <c r="G330" s="161"/>
      <c r="H330" s="142"/>
      <c r="I330" s="130" t="e">
        <f>VLOOKUP(H330,Presupuesto!$B$11:$C$565,2,0)</f>
        <v>#N/A</v>
      </c>
      <c r="J330" s="98" t="str">
        <f t="shared" ref="J330:J359" si="17">$J$325</f>
        <v>Desarrollo del Sistema de Educación Superior</v>
      </c>
      <c r="K330" s="98" t="s">
        <v>401</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412</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412</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412</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412</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412</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412</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412</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412</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412</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412</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412</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412</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412</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412</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412</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412</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412</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412</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412</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412</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412</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412</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412</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412</v>
      </c>
    </row>
    <row r="355" spans="3:11" x14ac:dyDescent="0.25">
      <c r="C355" s="145"/>
      <c r="D355" s="151"/>
      <c r="E355" s="118"/>
      <c r="F355" s="97">
        <f t="shared" si="16"/>
        <v>0</v>
      </c>
      <c r="G355" s="161"/>
      <c r="H355" s="146"/>
      <c r="I355" s="130" t="e">
        <f>VLOOKUP(H355,Presupuesto!$B$11:$C$565,2,0)</f>
        <v>#N/A</v>
      </c>
      <c r="J355" s="98" t="str">
        <f t="shared" si="17"/>
        <v>Desarrollo del Sistema de Educación Superior</v>
      </c>
      <c r="K355" s="98" t="s">
        <v>403</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412</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412</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412</v>
      </c>
    </row>
    <row r="359" spans="3:11" ht="15.75"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394</v>
      </c>
    </row>
    <row r="362" spans="3:11" ht="15.75" thickBot="1" x14ac:dyDescent="0.3"/>
    <row r="363" spans="3:11" ht="15.75" thickBot="1" x14ac:dyDescent="0.3">
      <c r="C363" s="157" t="s">
        <v>53</v>
      </c>
      <c r="D363" s="359">
        <f>SUM(F370:F404)</f>
        <v>788370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57" t="s">
        <v>2625</v>
      </c>
      <c r="E366" s="93"/>
      <c r="F366" s="93"/>
      <c r="G366" s="93"/>
      <c r="H366" s="76"/>
      <c r="I366" s="76"/>
      <c r="J366" s="76"/>
      <c r="K366" s="112"/>
    </row>
    <row r="367" spans="3:11" ht="18.75" x14ac:dyDescent="0.25">
      <c r="C367" s="211" t="str">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 xml:space="preserve">2. Desarrollar la agenda artístico-cultural de la Facultad que incluye, entre otros : Realizar almenos 25 concieetos de la Carrera de Musica y al menos 60 presentaciones de los demás grupos artisticos adscritos al Departamento de Artes,  el Festival de la Guitarra (pasajes, viaticos y honorarios) en septiembre , V Festival Interuniversitario de las Artes  en noviembre , X Festival de Danza Floklórica en septiembre , II Festival de Danza Contemporánea en abril ,  II Festival del Teatro Antifaz en agosto II Festival de Teatro Lucem Aspicio en octubre.Celebración del Día del Deportista Hondureño el 14 de marzo y el Día del  Idioma español el 23 de abril. </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131</v>
      </c>
      <c r="H369" s="136" t="s">
        <v>46</v>
      </c>
      <c r="I369" s="133" t="s">
        <v>132</v>
      </c>
      <c r="J369" s="133" t="s">
        <v>410</v>
      </c>
      <c r="K369" s="133" t="s">
        <v>411</v>
      </c>
    </row>
    <row r="370" spans="3:11" x14ac:dyDescent="0.25">
      <c r="C370" s="221" t="s">
        <v>428</v>
      </c>
      <c r="D370" s="222">
        <v>300</v>
      </c>
      <c r="E370" s="220">
        <f>HLOOKUP(C370,$AH$2:$BU$3,2,0)</f>
        <v>2000</v>
      </c>
      <c r="F370" s="97">
        <f t="shared" ref="F370:F404" si="18">D370*E370</f>
        <v>600000</v>
      </c>
      <c r="G370" s="161" t="s">
        <v>129</v>
      </c>
      <c r="H370" s="142" t="s">
        <v>307</v>
      </c>
      <c r="I370" s="130" t="str">
        <f>VLOOKUP(H370,Presupuesto!$B$11:$C$565,2,0)</f>
        <v>VIATICOS NACIONALES Y OTROS GASTOS DE VIAJE PROYECTO FORTALECIMIENTO ORG. ESTUDI (26200-72)</v>
      </c>
      <c r="J370" s="219" t="s">
        <v>1361</v>
      </c>
      <c r="K370" s="98" t="s">
        <v>395</v>
      </c>
    </row>
    <row r="371" spans="3:11" x14ac:dyDescent="0.25">
      <c r="C371" s="141" t="s">
        <v>2614</v>
      </c>
      <c r="D371" s="158">
        <v>21</v>
      </c>
      <c r="E371" s="123">
        <v>2970</v>
      </c>
      <c r="F371" s="97">
        <f t="shared" si="18"/>
        <v>62370</v>
      </c>
      <c r="G371" s="161" t="s">
        <v>129</v>
      </c>
      <c r="H371" s="142" t="s">
        <v>743</v>
      </c>
      <c r="I371" s="130" t="str">
        <f>VLOOKUP(H371,Presupuesto!$B$11:$C$565,2,0)</f>
        <v>OTROS SERVICIOS COMERCIALES Y FINANCIEROS</v>
      </c>
      <c r="J371" s="98" t="s">
        <v>1361</v>
      </c>
      <c r="K371" s="98" t="s">
        <v>395</v>
      </c>
    </row>
    <row r="372" spans="3:11" x14ac:dyDescent="0.25">
      <c r="C372" s="141" t="s">
        <v>2626</v>
      </c>
      <c r="D372" s="158">
        <v>7</v>
      </c>
      <c r="E372" s="123">
        <v>18000</v>
      </c>
      <c r="F372" s="97">
        <f t="shared" si="18"/>
        <v>126000</v>
      </c>
      <c r="G372" s="161" t="s">
        <v>129</v>
      </c>
      <c r="H372" s="142" t="s">
        <v>755</v>
      </c>
      <c r="I372" s="130" t="str">
        <f>VLOOKUP(H372,Presupuesto!$B$11:$C$565,2,0)</f>
        <v>PASAJES AL EXTERIOR</v>
      </c>
      <c r="J372" s="98" t="s">
        <v>1361</v>
      </c>
      <c r="K372" s="98" t="s">
        <v>397</v>
      </c>
    </row>
    <row r="373" spans="3:11" x14ac:dyDescent="0.25">
      <c r="C373" s="141"/>
      <c r="D373" s="158"/>
      <c r="E373" s="123"/>
      <c r="F373" s="97">
        <f t="shared" si="18"/>
        <v>0</v>
      </c>
      <c r="G373" s="161"/>
      <c r="H373" s="142"/>
      <c r="I373" s="130" t="e">
        <f>VLOOKUP(H373,Presupuesto!$B$11:$C$565,2,0)</f>
        <v>#N/A</v>
      </c>
      <c r="J373" s="98" t="str">
        <f t="shared" ref="J373:J404" si="19">$J$370</f>
        <v>Lo Esencial de la Reforma Universitaria</v>
      </c>
      <c r="K373" s="98" t="s">
        <v>412</v>
      </c>
    </row>
    <row r="374" spans="3:11" x14ac:dyDescent="0.25">
      <c r="C374" s="141"/>
      <c r="D374" s="158"/>
      <c r="E374" s="123"/>
      <c r="F374" s="97">
        <f t="shared" si="18"/>
        <v>0</v>
      </c>
      <c r="G374" s="161"/>
      <c r="H374" s="142"/>
      <c r="I374" s="130" t="e">
        <f>VLOOKUP(H374,Presupuesto!$B$11:$C$565,2,0)</f>
        <v>#N/A</v>
      </c>
      <c r="J374" s="98" t="str">
        <f t="shared" si="19"/>
        <v>Lo Esencial de la Reforma Universitaria</v>
      </c>
      <c r="K374" s="98" t="s">
        <v>412</v>
      </c>
    </row>
    <row r="375" spans="3:11" x14ac:dyDescent="0.25">
      <c r="C375" s="141"/>
      <c r="D375" s="158"/>
      <c r="E375" s="123"/>
      <c r="F375" s="97">
        <f t="shared" si="18"/>
        <v>0</v>
      </c>
      <c r="G375" s="161"/>
      <c r="H375" s="142"/>
      <c r="I375" s="130" t="e">
        <f>VLOOKUP(H375,Presupuesto!$B$11:$C$565,2,0)</f>
        <v>#N/A</v>
      </c>
      <c r="J375" s="98" t="str">
        <f t="shared" si="19"/>
        <v>Lo Esencial de la Reforma Universitaria</v>
      </c>
      <c r="K375" s="98" t="s">
        <v>401</v>
      </c>
    </row>
    <row r="376" spans="3:11" x14ac:dyDescent="0.25">
      <c r="C376" s="141"/>
      <c r="D376" s="158"/>
      <c r="E376" s="123"/>
      <c r="F376" s="97">
        <f t="shared" si="18"/>
        <v>0</v>
      </c>
      <c r="G376" s="161"/>
      <c r="H376" s="142"/>
      <c r="I376" s="130" t="e">
        <f>VLOOKUP(H376,Presupuesto!$B$11:$C$565,2,0)</f>
        <v>#N/A</v>
      </c>
      <c r="J376" s="98" t="str">
        <f t="shared" si="19"/>
        <v>Lo Esencial de la Reforma Universitaria</v>
      </c>
      <c r="K376" s="98" t="s">
        <v>412</v>
      </c>
    </row>
    <row r="377" spans="3:11" x14ac:dyDescent="0.25">
      <c r="C377" s="141"/>
      <c r="D377" s="158"/>
      <c r="E377" s="123"/>
      <c r="F377" s="97">
        <f t="shared" si="18"/>
        <v>0</v>
      </c>
      <c r="G377" s="161"/>
      <c r="H377" s="142"/>
      <c r="I377" s="130" t="e">
        <f>VLOOKUP(H377,Presupuesto!$B$11:$C$565,2,0)</f>
        <v>#N/A</v>
      </c>
      <c r="J377" s="98" t="str">
        <f t="shared" si="19"/>
        <v>Lo Esencial de la Reforma Universitaria</v>
      </c>
      <c r="K377" s="98" t="s">
        <v>412</v>
      </c>
    </row>
    <row r="378" spans="3:11" x14ac:dyDescent="0.25">
      <c r="C378" s="141"/>
      <c r="D378" s="158"/>
      <c r="E378" s="123"/>
      <c r="F378" s="97">
        <f t="shared" si="18"/>
        <v>0</v>
      </c>
      <c r="G378" s="161"/>
      <c r="H378" s="142"/>
      <c r="I378" s="130" t="e">
        <f>VLOOKUP(H378,Presupuesto!$B$11:$C$565,2,0)</f>
        <v>#N/A</v>
      </c>
      <c r="J378" s="98" t="str">
        <f t="shared" si="19"/>
        <v>Lo Esencial de la Reforma Universitaria</v>
      </c>
      <c r="K378" s="98" t="s">
        <v>412</v>
      </c>
    </row>
    <row r="379" spans="3:11" x14ac:dyDescent="0.25">
      <c r="C379" s="141"/>
      <c r="D379" s="158"/>
      <c r="E379" s="123"/>
      <c r="F379" s="97">
        <f t="shared" si="18"/>
        <v>0</v>
      </c>
      <c r="G379" s="161"/>
      <c r="H379" s="142"/>
      <c r="I379" s="130" t="e">
        <f>VLOOKUP(H379,Presupuesto!$B$11:$C$565,2,0)</f>
        <v>#N/A</v>
      </c>
      <c r="J379" s="98" t="str">
        <f t="shared" si="19"/>
        <v>Lo Esencial de la Reforma Universitaria</v>
      </c>
      <c r="K379" s="98" t="s">
        <v>412</v>
      </c>
    </row>
    <row r="380" spans="3:11" x14ac:dyDescent="0.25">
      <c r="C380" s="141"/>
      <c r="D380" s="158"/>
      <c r="E380" s="123"/>
      <c r="F380" s="97">
        <f t="shared" si="18"/>
        <v>0</v>
      </c>
      <c r="G380" s="161"/>
      <c r="H380" s="142"/>
      <c r="I380" s="130" t="e">
        <f>VLOOKUP(H380,Presupuesto!$B$11:$C$565,2,0)</f>
        <v>#N/A</v>
      </c>
      <c r="J380" s="98" t="str">
        <f t="shared" si="19"/>
        <v>Lo Esencial de la Reforma Universitaria</v>
      </c>
      <c r="K380" s="98" t="s">
        <v>412</v>
      </c>
    </row>
    <row r="381" spans="3:11" x14ac:dyDescent="0.25">
      <c r="C381" s="141"/>
      <c r="D381" s="158"/>
      <c r="E381" s="123"/>
      <c r="F381" s="97">
        <f t="shared" si="18"/>
        <v>0</v>
      </c>
      <c r="G381" s="161"/>
      <c r="H381" s="142"/>
      <c r="I381" s="130" t="e">
        <f>VLOOKUP(H381,Presupuesto!$B$11:$C$565,2,0)</f>
        <v>#N/A</v>
      </c>
      <c r="J381" s="98" t="str">
        <f t="shared" si="19"/>
        <v>Lo Esencial de la Reforma Universitaria</v>
      </c>
      <c r="K381" s="98" t="s">
        <v>412</v>
      </c>
    </row>
    <row r="382" spans="3:11" x14ac:dyDescent="0.25">
      <c r="C382" s="141"/>
      <c r="D382" s="158"/>
      <c r="E382" s="123"/>
      <c r="F382" s="97">
        <f t="shared" si="18"/>
        <v>0</v>
      </c>
      <c r="G382" s="161"/>
      <c r="H382" s="142"/>
      <c r="I382" s="130" t="e">
        <f>VLOOKUP(H382,Presupuesto!$B$11:$C$565,2,0)</f>
        <v>#N/A</v>
      </c>
      <c r="J382" s="98" t="str">
        <f t="shared" si="19"/>
        <v>Lo Esencial de la Reforma Universitaria</v>
      </c>
      <c r="K382" s="98" t="s">
        <v>412</v>
      </c>
    </row>
    <row r="383" spans="3:11" x14ac:dyDescent="0.25">
      <c r="C383" s="141"/>
      <c r="D383" s="158"/>
      <c r="E383" s="123"/>
      <c r="F383" s="97">
        <f t="shared" si="18"/>
        <v>0</v>
      </c>
      <c r="G383" s="161"/>
      <c r="H383" s="142"/>
      <c r="I383" s="130" t="e">
        <f>VLOOKUP(H383,Presupuesto!$B$11:$C$565,2,0)</f>
        <v>#N/A</v>
      </c>
      <c r="J383" s="98" t="str">
        <f t="shared" si="19"/>
        <v>Lo Esencial de la Reforma Universitaria</v>
      </c>
      <c r="K383" s="98" t="s">
        <v>412</v>
      </c>
    </row>
    <row r="384" spans="3:11" x14ac:dyDescent="0.25">
      <c r="C384" s="141"/>
      <c r="D384" s="158"/>
      <c r="E384" s="123"/>
      <c r="F384" s="97">
        <f t="shared" si="18"/>
        <v>0</v>
      </c>
      <c r="G384" s="161"/>
      <c r="H384" s="142"/>
      <c r="I384" s="130" t="e">
        <f>VLOOKUP(H384,Presupuesto!$B$11:$C$565,2,0)</f>
        <v>#N/A</v>
      </c>
      <c r="J384" s="98" t="str">
        <f t="shared" si="19"/>
        <v>Lo Esencial de la Reforma Universitaria</v>
      </c>
      <c r="K384" s="98" t="s">
        <v>412</v>
      </c>
    </row>
    <row r="385" spans="3:11" x14ac:dyDescent="0.25">
      <c r="C385" s="141"/>
      <c r="D385" s="158"/>
      <c r="E385" s="123"/>
      <c r="F385" s="97">
        <f t="shared" si="18"/>
        <v>0</v>
      </c>
      <c r="G385" s="161"/>
      <c r="H385" s="142"/>
      <c r="I385" s="130" t="e">
        <f>VLOOKUP(H385,Presupuesto!$B$11:$C$565,2,0)</f>
        <v>#N/A</v>
      </c>
      <c r="J385" s="98" t="str">
        <f t="shared" si="19"/>
        <v>Lo Esencial de la Reforma Universitaria</v>
      </c>
      <c r="K385" s="98" t="s">
        <v>412</v>
      </c>
    </row>
    <row r="386" spans="3:11" x14ac:dyDescent="0.25">
      <c r="C386" s="141"/>
      <c r="D386" s="158"/>
      <c r="E386" s="123"/>
      <c r="F386" s="97">
        <f t="shared" si="18"/>
        <v>0</v>
      </c>
      <c r="G386" s="161"/>
      <c r="H386" s="142"/>
      <c r="I386" s="130" t="e">
        <f>VLOOKUP(H386,Presupuesto!$B$11:$C$565,2,0)</f>
        <v>#N/A</v>
      </c>
      <c r="J386" s="98" t="str">
        <f t="shared" si="19"/>
        <v>Lo Esencial de la Reforma Universitaria</v>
      </c>
      <c r="K386" s="98" t="s">
        <v>412</v>
      </c>
    </row>
    <row r="387" spans="3:11" x14ac:dyDescent="0.25">
      <c r="C387" s="141"/>
      <c r="D387" s="158"/>
      <c r="E387" s="123"/>
      <c r="F387" s="97">
        <f t="shared" si="18"/>
        <v>0</v>
      </c>
      <c r="G387" s="161"/>
      <c r="H387" s="142"/>
      <c r="I387" s="130" t="e">
        <f>VLOOKUP(H387,Presupuesto!$B$11:$C$565,2,0)</f>
        <v>#N/A</v>
      </c>
      <c r="J387" s="98" t="str">
        <f t="shared" si="19"/>
        <v>Lo Esencial de la Reforma Universitaria</v>
      </c>
      <c r="K387" s="98" t="s">
        <v>412</v>
      </c>
    </row>
    <row r="388" spans="3:11" x14ac:dyDescent="0.25">
      <c r="C388" s="141"/>
      <c r="D388" s="158"/>
      <c r="E388" s="123"/>
      <c r="F388" s="97">
        <f t="shared" si="18"/>
        <v>0</v>
      </c>
      <c r="G388" s="161"/>
      <c r="H388" s="142"/>
      <c r="I388" s="130" t="e">
        <f>VLOOKUP(H388,Presupuesto!$B$11:$C$565,2,0)</f>
        <v>#N/A</v>
      </c>
      <c r="J388" s="98" t="str">
        <f t="shared" si="19"/>
        <v>Lo Esencial de la Reforma Universitaria</v>
      </c>
      <c r="K388" s="98" t="s">
        <v>412</v>
      </c>
    </row>
    <row r="389" spans="3:11" x14ac:dyDescent="0.25">
      <c r="C389" s="141"/>
      <c r="D389" s="158"/>
      <c r="E389" s="123"/>
      <c r="F389" s="97">
        <f t="shared" si="18"/>
        <v>0</v>
      </c>
      <c r="G389" s="161"/>
      <c r="H389" s="142"/>
      <c r="I389" s="130" t="e">
        <f>VLOOKUP(H389,Presupuesto!$B$11:$C$565,2,0)</f>
        <v>#N/A</v>
      </c>
      <c r="J389" s="98" t="str">
        <f t="shared" si="19"/>
        <v>Lo Esencial de la Reforma Universitaria</v>
      </c>
      <c r="K389" s="98" t="s">
        <v>412</v>
      </c>
    </row>
    <row r="390" spans="3:11" x14ac:dyDescent="0.25">
      <c r="C390" s="141"/>
      <c r="D390" s="158"/>
      <c r="E390" s="123"/>
      <c r="F390" s="97">
        <f t="shared" si="18"/>
        <v>0</v>
      </c>
      <c r="G390" s="161"/>
      <c r="H390" s="142"/>
      <c r="I390" s="130" t="e">
        <f>VLOOKUP(H390,Presupuesto!$B$11:$C$565,2,0)</f>
        <v>#N/A</v>
      </c>
      <c r="J390" s="98" t="str">
        <f t="shared" si="19"/>
        <v>Lo Esencial de la Reforma Universitaria</v>
      </c>
      <c r="K390" s="98" t="s">
        <v>412</v>
      </c>
    </row>
    <row r="391" spans="3:11" x14ac:dyDescent="0.25">
      <c r="C391" s="141"/>
      <c r="D391" s="158"/>
      <c r="E391" s="123"/>
      <c r="F391" s="97">
        <f t="shared" si="18"/>
        <v>0</v>
      </c>
      <c r="G391" s="161"/>
      <c r="H391" s="142"/>
      <c r="I391" s="130" t="e">
        <f>VLOOKUP(H391,Presupuesto!$B$11:$C$565,2,0)</f>
        <v>#N/A</v>
      </c>
      <c r="J391" s="98" t="str">
        <f t="shared" si="19"/>
        <v>Lo Esencial de la Reforma Universitaria</v>
      </c>
      <c r="K391" s="98" t="s">
        <v>412</v>
      </c>
    </row>
    <row r="392" spans="3:11" x14ac:dyDescent="0.25">
      <c r="C392" s="143"/>
      <c r="D392" s="151"/>
      <c r="E392" s="118"/>
      <c r="F392" s="97">
        <f t="shared" si="18"/>
        <v>0</v>
      </c>
      <c r="G392" s="161"/>
      <c r="H392" s="144"/>
      <c r="I392" s="130" t="e">
        <f>VLOOKUP(H392,Presupuesto!$B$11:$C$565,2,0)</f>
        <v>#N/A</v>
      </c>
      <c r="J392" s="98" t="str">
        <f t="shared" si="19"/>
        <v>Lo Esencial de la Reforma Universitaria</v>
      </c>
      <c r="K392" s="98" t="s">
        <v>412</v>
      </c>
    </row>
    <row r="393" spans="3:11" x14ac:dyDescent="0.25">
      <c r="C393" s="143"/>
      <c r="D393" s="151"/>
      <c r="E393" s="118"/>
      <c r="F393" s="97">
        <f t="shared" si="18"/>
        <v>0</v>
      </c>
      <c r="G393" s="161"/>
      <c r="H393" s="144"/>
      <c r="I393" s="130" t="e">
        <f>VLOOKUP(H393,Presupuesto!$B$11:$C$565,2,0)</f>
        <v>#N/A</v>
      </c>
      <c r="J393" s="98" t="str">
        <f t="shared" si="19"/>
        <v>Lo Esencial de la Reforma Universitaria</v>
      </c>
      <c r="K393" s="98" t="s">
        <v>412</v>
      </c>
    </row>
    <row r="394" spans="3:11" x14ac:dyDescent="0.25">
      <c r="C394" s="143"/>
      <c r="D394" s="151"/>
      <c r="E394" s="118"/>
      <c r="F394" s="97">
        <f t="shared" si="18"/>
        <v>0</v>
      </c>
      <c r="G394" s="161"/>
      <c r="H394" s="144"/>
      <c r="I394" s="130" t="e">
        <f>VLOOKUP(H394,Presupuesto!$B$11:$C$565,2,0)</f>
        <v>#N/A</v>
      </c>
      <c r="J394" s="98" t="str">
        <f t="shared" si="19"/>
        <v>Lo Esencial de la Reforma Universitaria</v>
      </c>
      <c r="K394" s="98" t="s">
        <v>412</v>
      </c>
    </row>
    <row r="395" spans="3:11" x14ac:dyDescent="0.25">
      <c r="C395" s="143"/>
      <c r="D395" s="151"/>
      <c r="E395" s="118"/>
      <c r="F395" s="97">
        <f t="shared" si="18"/>
        <v>0</v>
      </c>
      <c r="G395" s="161"/>
      <c r="H395" s="144"/>
      <c r="I395" s="130" t="e">
        <f>VLOOKUP(H395,Presupuesto!$B$11:$C$565,2,0)</f>
        <v>#N/A</v>
      </c>
      <c r="J395" s="98" t="str">
        <f t="shared" si="19"/>
        <v>Lo Esencial de la Reforma Universitaria</v>
      </c>
      <c r="K395" s="98" t="s">
        <v>412</v>
      </c>
    </row>
    <row r="396" spans="3:11" x14ac:dyDescent="0.25">
      <c r="C396" s="143"/>
      <c r="D396" s="151"/>
      <c r="E396" s="118"/>
      <c r="F396" s="97">
        <f t="shared" si="18"/>
        <v>0</v>
      </c>
      <c r="G396" s="161"/>
      <c r="H396" s="144"/>
      <c r="I396" s="130" t="e">
        <f>VLOOKUP(H396,Presupuesto!$B$11:$C$565,2,0)</f>
        <v>#N/A</v>
      </c>
      <c r="J396" s="98" t="str">
        <f t="shared" si="19"/>
        <v>Lo Esencial de la Reforma Universitaria</v>
      </c>
      <c r="K396" s="98" t="s">
        <v>412</v>
      </c>
    </row>
    <row r="397" spans="3:11" x14ac:dyDescent="0.25">
      <c r="C397" s="143"/>
      <c r="D397" s="151"/>
      <c r="E397" s="118"/>
      <c r="F397" s="97">
        <f t="shared" si="18"/>
        <v>0</v>
      </c>
      <c r="G397" s="161"/>
      <c r="H397" s="144"/>
      <c r="I397" s="130" t="e">
        <f>VLOOKUP(H397,Presupuesto!$B$11:$C$565,2,0)</f>
        <v>#N/A</v>
      </c>
      <c r="J397" s="98" t="str">
        <f t="shared" si="19"/>
        <v>Lo Esencial de la Reforma Universitaria</v>
      </c>
      <c r="K397" s="98" t="s">
        <v>412</v>
      </c>
    </row>
    <row r="398" spans="3:11" x14ac:dyDescent="0.25">
      <c r="C398" s="143"/>
      <c r="D398" s="151"/>
      <c r="E398" s="118"/>
      <c r="F398" s="97">
        <f t="shared" si="18"/>
        <v>0</v>
      </c>
      <c r="G398" s="161"/>
      <c r="H398" s="144"/>
      <c r="I398" s="130" t="e">
        <f>VLOOKUP(H398,Presupuesto!$B$11:$C$565,2,0)</f>
        <v>#N/A</v>
      </c>
      <c r="J398" s="98" t="str">
        <f t="shared" si="19"/>
        <v>Lo Esencial de la Reforma Universitaria</v>
      </c>
      <c r="K398" s="98" t="s">
        <v>412</v>
      </c>
    </row>
    <row r="399" spans="3:11" x14ac:dyDescent="0.25">
      <c r="C399" s="143"/>
      <c r="D399" s="151"/>
      <c r="E399" s="118"/>
      <c r="F399" s="97">
        <f t="shared" si="18"/>
        <v>0</v>
      </c>
      <c r="G399" s="161"/>
      <c r="H399" s="144"/>
      <c r="I399" s="130" t="e">
        <f>VLOOKUP(H399,Presupuesto!$B$11:$C$565,2,0)</f>
        <v>#N/A</v>
      </c>
      <c r="J399" s="98" t="str">
        <f t="shared" si="19"/>
        <v>Lo Esencial de la Reforma Universitaria</v>
      </c>
      <c r="K399" s="98" t="s">
        <v>412</v>
      </c>
    </row>
    <row r="400" spans="3:11" x14ac:dyDescent="0.25">
      <c r="C400" s="145"/>
      <c r="D400" s="151"/>
      <c r="E400" s="118"/>
      <c r="F400" s="97">
        <f t="shared" si="18"/>
        <v>0</v>
      </c>
      <c r="G400" s="161"/>
      <c r="H400" s="146"/>
      <c r="I400" s="130" t="e">
        <f>VLOOKUP(H400,Presupuesto!$B$11:$C$565,2,0)</f>
        <v>#N/A</v>
      </c>
      <c r="J400" s="98" t="str">
        <f t="shared" si="19"/>
        <v>Lo Esencial de la Reforma Universitaria</v>
      </c>
      <c r="K400" s="98" t="s">
        <v>403</v>
      </c>
    </row>
    <row r="401" spans="3:11" x14ac:dyDescent="0.25">
      <c r="C401" s="145"/>
      <c r="D401" s="151"/>
      <c r="E401" s="118"/>
      <c r="F401" s="97">
        <f t="shared" si="18"/>
        <v>0</v>
      </c>
      <c r="G401" s="161"/>
      <c r="H401" s="146"/>
      <c r="I401" s="130" t="e">
        <f>VLOOKUP(H401,Presupuesto!$B$11:$C$565,2,0)</f>
        <v>#N/A</v>
      </c>
      <c r="J401" s="98" t="str">
        <f t="shared" si="19"/>
        <v>Lo Esencial de la Reforma Universitaria</v>
      </c>
      <c r="K401" s="98" t="s">
        <v>412</v>
      </c>
    </row>
    <row r="402" spans="3:11" x14ac:dyDescent="0.25">
      <c r="C402" s="145"/>
      <c r="D402" s="151"/>
      <c r="E402" s="118"/>
      <c r="F402" s="97">
        <f t="shared" si="18"/>
        <v>0</v>
      </c>
      <c r="G402" s="161"/>
      <c r="H402" s="146"/>
      <c r="I402" s="130" t="e">
        <f>VLOOKUP(H402,Presupuesto!$B$11:$C$565,2,0)</f>
        <v>#N/A</v>
      </c>
      <c r="J402" s="98" t="str">
        <f t="shared" si="19"/>
        <v>Lo Esencial de la Reforma Universitaria</v>
      </c>
      <c r="K402" s="98" t="s">
        <v>412</v>
      </c>
    </row>
    <row r="403" spans="3:11" x14ac:dyDescent="0.25">
      <c r="C403" s="145"/>
      <c r="D403" s="151"/>
      <c r="E403" s="118"/>
      <c r="F403" s="97">
        <f t="shared" si="18"/>
        <v>0</v>
      </c>
      <c r="G403" s="161"/>
      <c r="H403" s="146"/>
      <c r="I403" s="130" t="e">
        <f>VLOOKUP(H403,Presupuesto!$B$11:$C$565,2,0)</f>
        <v>#N/A</v>
      </c>
      <c r="J403" s="98" t="str">
        <f t="shared" si="19"/>
        <v>Lo Esencial de la Reforma Universitaria</v>
      </c>
      <c r="K403" s="98" t="s">
        <v>412</v>
      </c>
    </row>
    <row r="404" spans="3:11" ht="15.75" thickBot="1" x14ac:dyDescent="0.3">
      <c r="C404" s="147"/>
      <c r="D404" s="159"/>
      <c r="E404" s="103"/>
      <c r="F404" s="105">
        <f t="shared" si="18"/>
        <v>0</v>
      </c>
      <c r="G404" s="162"/>
      <c r="H404" s="148"/>
      <c r="I404" s="132" t="e">
        <f>VLOOKUP(H404,Presupuesto!$B$11:$C$565,2,0)</f>
        <v>#N/A</v>
      </c>
      <c r="J404" s="106" t="str">
        <f t="shared" si="19"/>
        <v>Lo Esencial de la Reforma Universitaria</v>
      </c>
      <c r="K404" s="124" t="s">
        <v>394</v>
      </c>
    </row>
    <row r="406" spans="3:11" ht="15.75" thickBot="1" x14ac:dyDescent="0.3">
      <c r="F406" s="90"/>
      <c r="G406" s="89"/>
      <c r="H406" s="90"/>
      <c r="I406" s="90"/>
    </row>
    <row r="407" spans="3:11" ht="15.75" thickBot="1" x14ac:dyDescent="0.3">
      <c r="C407" s="157" t="s">
        <v>53</v>
      </c>
      <c r="D407" s="359">
        <f>SUM(F414:F448)</f>
        <v>1902000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357" t="s">
        <v>2646</v>
      </c>
      <c r="E410" s="93"/>
      <c r="F410" s="93"/>
      <c r="G410" s="93"/>
      <c r="H410" s="76"/>
      <c r="I410" s="76"/>
      <c r="J410" s="76"/>
      <c r="K410" s="112"/>
    </row>
    <row r="411" spans="3:11" ht="18.75" x14ac:dyDescent="0.25">
      <c r="C411" s="211" t="str">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 xml:space="preserve">2. Presentar los siguientes proyectos de arquitectura ante la FUNDA UNAH:
• Laboratorios de Computación 
• Laboratorio de Materiales de Construcción
• Laboratorio de Instalaciones
• Taller de maquetas
. Instalación de un WI-Fi
•Seguridad en las aulas, protección de equipo didáctico.
</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221" t="s">
        <v>439</v>
      </c>
      <c r="D414" s="222"/>
      <c r="E414" s="220">
        <f>HLOOKUP(C414,$AH$2:$BU$3,2,0)</f>
        <v>620</v>
      </c>
      <c r="F414" s="97">
        <f t="shared" ref="F414:F448" si="20">D414*E414</f>
        <v>0</v>
      </c>
      <c r="G414" s="161"/>
      <c r="H414" s="142"/>
      <c r="I414" s="130" t="e">
        <f>VLOOKUP(H414,Presupuesto!$B$11:$C$565,2,0)</f>
        <v>#N/A</v>
      </c>
      <c r="J414" s="219" t="s">
        <v>1447</v>
      </c>
      <c r="K414" s="98" t="s">
        <v>394</v>
      </c>
    </row>
    <row r="415" spans="3:11" x14ac:dyDescent="0.25">
      <c r="C415" s="141" t="s">
        <v>2656</v>
      </c>
      <c r="D415" s="158">
        <v>1</v>
      </c>
      <c r="E415" s="123">
        <v>1152000</v>
      </c>
      <c r="F415" s="97">
        <f t="shared" si="20"/>
        <v>1152000</v>
      </c>
      <c r="G415" s="161" t="s">
        <v>1476</v>
      </c>
      <c r="H415" s="142" t="s">
        <v>895</v>
      </c>
      <c r="I415" s="130" t="str">
        <f>VLOOKUP(H415,Presupuesto!$B$11:$C$565,2,0)</f>
        <v>PRODUCTOS METALICOS</v>
      </c>
      <c r="J415" s="98" t="s">
        <v>1364</v>
      </c>
      <c r="K415" s="98" t="s">
        <v>398</v>
      </c>
    </row>
    <row r="416" spans="3:11" x14ac:dyDescent="0.25">
      <c r="C416" s="141" t="s">
        <v>2657</v>
      </c>
      <c r="D416" s="158">
        <v>1</v>
      </c>
      <c r="E416" s="123">
        <v>750000</v>
      </c>
      <c r="F416" s="97">
        <f t="shared" si="20"/>
        <v>750000</v>
      </c>
      <c r="G416" s="161" t="s">
        <v>1476</v>
      </c>
      <c r="H416" s="142" t="s">
        <v>907</v>
      </c>
      <c r="I416" s="130" t="str">
        <f>VLOOKUP(H416,Presupuesto!$B$11:$C$565,2,0)</f>
        <v>OTROS PRODUCTOS METALICOS</v>
      </c>
      <c r="J416" s="98" t="s">
        <v>1364</v>
      </c>
      <c r="K416" s="98" t="s">
        <v>398</v>
      </c>
    </row>
    <row r="417" spans="3:11" x14ac:dyDescent="0.25">
      <c r="C417" s="141"/>
      <c r="D417" s="158"/>
      <c r="E417" s="123"/>
      <c r="F417" s="97">
        <f t="shared" si="20"/>
        <v>0</v>
      </c>
      <c r="G417" s="161"/>
      <c r="H417" s="142"/>
      <c r="I417" s="130" t="e">
        <f>VLOOKUP(H417,Presupuesto!$B$11:$C$565,2,0)</f>
        <v>#N/A</v>
      </c>
      <c r="J417" s="98" t="str">
        <f t="shared" ref="J417:J448" si="21">$J$414</f>
        <v>Desarrollo del Sistema de Educación Superior</v>
      </c>
      <c r="K417" s="98" t="s">
        <v>412</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412</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401</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412</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412</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412</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412</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412</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412</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412</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412</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412</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412</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412</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412</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412</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412</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412</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412</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412</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412</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412</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412</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412</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412</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412</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412</v>
      </c>
    </row>
    <row r="444" spans="3:11" x14ac:dyDescent="0.25">
      <c r="C444" s="145"/>
      <c r="D444" s="151"/>
      <c r="E444" s="118"/>
      <c r="F444" s="97">
        <f t="shared" si="20"/>
        <v>0</v>
      </c>
      <c r="G444" s="161"/>
      <c r="H444" s="146"/>
      <c r="I444" s="130" t="e">
        <f>VLOOKUP(H444,Presupuesto!$B$11:$C$565,2,0)</f>
        <v>#N/A</v>
      </c>
      <c r="J444" s="98" t="str">
        <f t="shared" si="21"/>
        <v>Desarrollo del Sistema de Educación Superior</v>
      </c>
      <c r="K444" s="98" t="s">
        <v>403</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412</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412</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412</v>
      </c>
    </row>
    <row r="448" spans="3:11" ht="15.75"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394</v>
      </c>
    </row>
    <row r="450" spans="3:11" ht="15.75" thickBot="1" x14ac:dyDescent="0.3"/>
    <row r="451" spans="3:11" ht="15.75" thickBot="1" x14ac:dyDescent="0.3">
      <c r="C451" s="157" t="s">
        <v>53</v>
      </c>
      <c r="D451" s="359">
        <f>SUM(F458:F492)</f>
        <v>65000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392</v>
      </c>
      <c r="D454" s="357" t="s">
        <v>2658</v>
      </c>
      <c r="E454" s="93"/>
      <c r="F454" s="93"/>
      <c r="G454" s="93"/>
      <c r="H454" s="76"/>
      <c r="I454" s="76"/>
      <c r="J454" s="76"/>
      <c r="K454" s="112"/>
    </row>
    <row r="455" spans="3:11" ht="18.75" x14ac:dyDescent="0.25">
      <c r="C455" s="211" t="str">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3. Presentar el proyecto de la Escuela de Ciencias de la Cultura Física ante la FUNDA UNAH: Adquisición los equipos de comunicación interna y externa (telefonía) en base a las exigencias de desarrollo académico de la UNAH.</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131</v>
      </c>
      <c r="H457" s="136" t="s">
        <v>46</v>
      </c>
      <c r="I457" s="133" t="s">
        <v>132</v>
      </c>
      <c r="J457" s="133" t="s">
        <v>410</v>
      </c>
      <c r="K457" s="133" t="s">
        <v>411</v>
      </c>
    </row>
    <row r="458" spans="3:11" x14ac:dyDescent="0.25">
      <c r="C458" s="221" t="s">
        <v>439</v>
      </c>
      <c r="D458" s="222"/>
      <c r="E458" s="220">
        <f>HLOOKUP(C458,$AH$2:$BU$3,2,0)</f>
        <v>620</v>
      </c>
      <c r="F458" s="97">
        <f t="shared" ref="F458:F492" si="22">D458*E458</f>
        <v>0</v>
      </c>
      <c r="G458" s="161"/>
      <c r="H458" s="142"/>
      <c r="I458" s="130" t="e">
        <f>VLOOKUP(H458,Presupuesto!$B$11:$C$565,2,0)</f>
        <v>#N/A</v>
      </c>
      <c r="J458" s="219" t="s">
        <v>1447</v>
      </c>
      <c r="K458" s="98" t="s">
        <v>394</v>
      </c>
    </row>
    <row r="459" spans="3:11" x14ac:dyDescent="0.25">
      <c r="C459" s="141" t="s">
        <v>2659</v>
      </c>
      <c r="D459" s="158">
        <v>1</v>
      </c>
      <c r="E459" s="123">
        <v>65000</v>
      </c>
      <c r="F459" s="97">
        <f t="shared" si="22"/>
        <v>65000</v>
      </c>
      <c r="G459" s="161" t="s">
        <v>1476</v>
      </c>
      <c r="H459" s="142" t="s">
        <v>631</v>
      </c>
      <c r="I459" s="130" t="str">
        <f>VLOOKUP(H459,Presupuesto!$B$11:$C$565,2,0)</f>
        <v>TELEFONIA FIJA</v>
      </c>
      <c r="J459" s="98" t="s">
        <v>1364</v>
      </c>
      <c r="K459" s="98" t="s">
        <v>396</v>
      </c>
    </row>
    <row r="460" spans="3:1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412</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412</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412</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401</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412</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412</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412</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412</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412</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412</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412</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412</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412</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412</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412</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412</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412</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412</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412</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412</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412</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412</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412</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412</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412</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412</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412</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412</v>
      </c>
    </row>
    <row r="488" spans="3:11" x14ac:dyDescent="0.25">
      <c r="C488" s="145"/>
      <c r="D488" s="151"/>
      <c r="E488" s="118"/>
      <c r="F488" s="97">
        <f t="shared" si="22"/>
        <v>0</v>
      </c>
      <c r="G488" s="161"/>
      <c r="H488" s="146"/>
      <c r="I488" s="130" t="e">
        <f>VLOOKUP(H488,Presupuesto!$B$11:$C$565,2,0)</f>
        <v>#N/A</v>
      </c>
      <c r="J488" s="98" t="str">
        <f t="shared" si="23"/>
        <v>Desarrollo del Sistema de Educación Superior</v>
      </c>
      <c r="K488" s="98" t="s">
        <v>403</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412</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412</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412</v>
      </c>
    </row>
    <row r="492" spans="3:11" ht="15.75"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394</v>
      </c>
    </row>
    <row r="494" spans="3:11" ht="15.75" thickBot="1" x14ac:dyDescent="0.3">
      <c r="F494" s="90"/>
      <c r="G494" s="89"/>
      <c r="H494" s="90"/>
      <c r="I494" s="90"/>
    </row>
    <row r="495" spans="3:11" ht="15.75" thickBot="1" x14ac:dyDescent="0.3">
      <c r="C495" s="157" t="s">
        <v>53</v>
      </c>
      <c r="D495" s="359">
        <f>SUM(F502:F536)</f>
        <v>798000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392</v>
      </c>
      <c r="D498" s="357" t="s">
        <v>2660</v>
      </c>
      <c r="E498" s="93"/>
      <c r="F498" s="93"/>
      <c r="G498" s="93"/>
      <c r="H498" s="76"/>
      <c r="I498" s="76"/>
      <c r="J498" s="76"/>
      <c r="K498" s="112"/>
    </row>
    <row r="499" spans="3:11" ht="18.75" x14ac:dyDescent="0.25">
      <c r="C499" s="211" t="str">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4. Presentar los proyectos de la Carrera de Música ante la FUNDA UNAH : • Adquisición de materiales para insonorizar
• Compra e instalación de un equipo central de Aire Acondicionado</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131</v>
      </c>
      <c r="H501" s="136" t="s">
        <v>46</v>
      </c>
      <c r="I501" s="133" t="s">
        <v>132</v>
      </c>
      <c r="J501" s="133" t="s">
        <v>410</v>
      </c>
      <c r="K501" s="133" t="s">
        <v>411</v>
      </c>
    </row>
    <row r="502" spans="3:11" x14ac:dyDescent="0.25">
      <c r="C502" s="221" t="s">
        <v>439</v>
      </c>
      <c r="D502" s="222"/>
      <c r="E502" s="220">
        <f>HLOOKUP(C502,$AH$2:$BU$3,2,0)</f>
        <v>620</v>
      </c>
      <c r="F502" s="97">
        <f t="shared" ref="F502:F536" si="24">D502*E502</f>
        <v>0</v>
      </c>
      <c r="G502" s="161"/>
      <c r="H502" s="142"/>
      <c r="I502" s="130" t="e">
        <f>VLOOKUP(H502,Presupuesto!$B$11:$C$565,2,0)</f>
        <v>#N/A</v>
      </c>
      <c r="J502" s="219" t="s">
        <v>1447</v>
      </c>
      <c r="K502" s="98" t="s">
        <v>394</v>
      </c>
    </row>
    <row r="503" spans="3:11" x14ac:dyDescent="0.25">
      <c r="C503" s="141" t="s">
        <v>2661</v>
      </c>
      <c r="D503" s="158">
        <v>1</v>
      </c>
      <c r="E503" s="123">
        <v>25000</v>
      </c>
      <c r="F503" s="97">
        <f t="shared" si="24"/>
        <v>25000</v>
      </c>
      <c r="G503" s="161" t="s">
        <v>1476</v>
      </c>
      <c r="H503" s="142" t="s">
        <v>843</v>
      </c>
      <c r="I503" s="130" t="str">
        <f>VLOOKUP(H503,Presupuesto!$B$11:$C$565,2,0)</f>
        <v>MADERA CORCHO Y SUS MANUFACTURAS</v>
      </c>
      <c r="J503" s="98" t="s">
        <v>1364</v>
      </c>
      <c r="K503" s="98" t="s">
        <v>397</v>
      </c>
    </row>
    <row r="504" spans="3:11" x14ac:dyDescent="0.25">
      <c r="C504" s="141" t="s">
        <v>2662</v>
      </c>
      <c r="D504" s="158">
        <v>1</v>
      </c>
      <c r="E504" s="123">
        <v>112000</v>
      </c>
      <c r="F504" s="97">
        <f t="shared" si="24"/>
        <v>112000</v>
      </c>
      <c r="G504" s="161" t="s">
        <v>1476</v>
      </c>
      <c r="H504" s="142" t="s">
        <v>901</v>
      </c>
      <c r="I504" s="130" t="str">
        <f>VLOOKUP(H504,Presupuesto!$B$11:$C$565,2,0)</f>
        <v>ESTRUCTURAS METALICAS ACABADAS</v>
      </c>
      <c r="J504" s="98" t="s">
        <v>1364</v>
      </c>
      <c r="K504" s="98" t="s">
        <v>397</v>
      </c>
    </row>
    <row r="505" spans="3:11" x14ac:dyDescent="0.25">
      <c r="C505" s="141" t="s">
        <v>2663</v>
      </c>
      <c r="D505" s="158">
        <v>1</v>
      </c>
      <c r="E505" s="123">
        <v>100000</v>
      </c>
      <c r="F505" s="97">
        <f t="shared" si="24"/>
        <v>100000</v>
      </c>
      <c r="G505" s="161" t="s">
        <v>1476</v>
      </c>
      <c r="H505" s="142" t="s">
        <v>917</v>
      </c>
      <c r="I505" s="130" t="str">
        <f>VLOOKUP(H505,Presupuesto!$B$11:$C$565,2,0)</f>
        <v>PRODUCTOS DE CEMENTO Y ASBESTO Y YESO</v>
      </c>
      <c r="J505" s="98" t="s">
        <v>1364</v>
      </c>
      <c r="K505" s="98" t="s">
        <v>397</v>
      </c>
    </row>
    <row r="506" spans="3:11" x14ac:dyDescent="0.25">
      <c r="C506" s="141" t="s">
        <v>2664</v>
      </c>
      <c r="D506" s="158">
        <v>1</v>
      </c>
      <c r="E506" s="123">
        <v>25000</v>
      </c>
      <c r="F506" s="97">
        <f t="shared" si="24"/>
        <v>25000</v>
      </c>
      <c r="G506" s="161" t="s">
        <v>1476</v>
      </c>
      <c r="H506" s="142" t="s">
        <v>888</v>
      </c>
      <c r="I506" s="130" t="str">
        <f>VLOOKUP(H506,Presupuesto!$B$11:$C$565,2,0)</f>
        <v>PRODUCTOS EXPLOSIVOS Y DE PIROTECNIA</v>
      </c>
      <c r="J506" s="98" t="s">
        <v>1364</v>
      </c>
      <c r="K506" s="98" t="s">
        <v>397</v>
      </c>
    </row>
    <row r="507" spans="3:11" x14ac:dyDescent="0.25">
      <c r="C507" s="141" t="s">
        <v>2665</v>
      </c>
      <c r="D507" s="158">
        <v>1</v>
      </c>
      <c r="E507" s="123">
        <v>36000</v>
      </c>
      <c r="F507" s="97">
        <f t="shared" si="24"/>
        <v>36000</v>
      </c>
      <c r="G507" s="161" t="s">
        <v>1476</v>
      </c>
      <c r="H507" s="142" t="s">
        <v>901</v>
      </c>
      <c r="I507" s="130" t="str">
        <f>VLOOKUP(H507,Presupuesto!$B$11:$C$565,2,0)</f>
        <v>ESTRUCTURAS METALICAS ACABADAS</v>
      </c>
      <c r="J507" s="98" t="s">
        <v>1364</v>
      </c>
      <c r="K507" s="98" t="s">
        <v>397</v>
      </c>
    </row>
    <row r="508" spans="3:11" x14ac:dyDescent="0.25">
      <c r="C508" s="141" t="s">
        <v>2666</v>
      </c>
      <c r="D508" s="158">
        <v>1</v>
      </c>
      <c r="E508" s="123">
        <v>500000</v>
      </c>
      <c r="F508" s="97">
        <f t="shared" si="24"/>
        <v>500000</v>
      </c>
      <c r="G508" s="161" t="s">
        <v>1476</v>
      </c>
      <c r="H508" s="142" t="s">
        <v>983</v>
      </c>
      <c r="I508" s="130" t="str">
        <f>VLOOKUP(H508,Presupuesto!$B$11:$C$565,2,0)</f>
        <v>MUEBLES VARIOS DE OFICINA</v>
      </c>
      <c r="J508" s="98" t="s">
        <v>1364</v>
      </c>
      <c r="K508" s="98" t="s">
        <v>397</v>
      </c>
    </row>
    <row r="509" spans="3:11" x14ac:dyDescent="0.25">
      <c r="C509" s="141"/>
      <c r="D509" s="158"/>
      <c r="E509" s="123"/>
      <c r="F509" s="97">
        <f t="shared" si="24"/>
        <v>0</v>
      </c>
      <c r="G509" s="161"/>
      <c r="H509" s="142"/>
      <c r="I509" s="130" t="e">
        <f>VLOOKUP(H509,Presupuesto!$B$11:$C$565,2,0)</f>
        <v>#N/A</v>
      </c>
      <c r="J509" s="98" t="str">
        <f t="shared" ref="J509:J536" si="25">$J$502</f>
        <v>Desarrollo del Sistema de Educación Superior</v>
      </c>
      <c r="K509" s="98" t="s">
        <v>412</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412</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412</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412</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412</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412</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412</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412</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412</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412</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412</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403</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412</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412</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412</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394</v>
      </c>
    </row>
    <row r="538" spans="3:11" ht="15.75" thickBot="1" x14ac:dyDescent="0.3"/>
    <row r="539" spans="3:11" ht="15.75" thickBot="1" x14ac:dyDescent="0.3">
      <c r="C539" s="157" t="s">
        <v>53</v>
      </c>
      <c r="D539" s="359">
        <f>SUM(F546:F580)</f>
        <v>269000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392</v>
      </c>
      <c r="D542" s="357" t="s">
        <v>2668</v>
      </c>
      <c r="E542" s="93"/>
      <c r="F542" s="93"/>
      <c r="G542" s="93"/>
      <c r="H542" s="76"/>
      <c r="I542" s="76"/>
      <c r="J542" s="76"/>
      <c r="K542" s="112"/>
    </row>
    <row r="543" spans="3:11" ht="18.75" x14ac:dyDescent="0.25">
      <c r="C543" s="211" t="str">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 xml:space="preserve">1. Presentar el proyecto de la Escuela de Ciencias de la Cultura Física ante la FUNDA UNAH :
.Equipo de clases para el
desarrollo de las asignaturas de la carrera y talleres de la
ECCF.
</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131</v>
      </c>
      <c r="H545" s="136" t="s">
        <v>46</v>
      </c>
      <c r="I545" s="133" t="s">
        <v>132</v>
      </c>
      <c r="J545" s="133" t="s">
        <v>410</v>
      </c>
      <c r="K545" s="133" t="s">
        <v>411</v>
      </c>
    </row>
    <row r="546" spans="3:11" x14ac:dyDescent="0.25">
      <c r="C546" s="221" t="s">
        <v>439</v>
      </c>
      <c r="D546" s="222"/>
      <c r="E546" s="220">
        <f>HLOOKUP(C546,$AH$2:$BU$3,2,0)</f>
        <v>620</v>
      </c>
      <c r="F546" s="97">
        <f t="shared" ref="F546:F580" si="26">D546*E546</f>
        <v>0</v>
      </c>
      <c r="G546" s="161"/>
      <c r="H546" s="142"/>
      <c r="I546" s="130" t="e">
        <f>VLOOKUP(H546,Presupuesto!$B$11:$C$565,2,0)</f>
        <v>#N/A</v>
      </c>
      <c r="J546" s="219" t="s">
        <v>1447</v>
      </c>
      <c r="K546" s="98" t="s">
        <v>394</v>
      </c>
    </row>
    <row r="547" spans="3:11" x14ac:dyDescent="0.25">
      <c r="C547" s="141" t="s">
        <v>2669</v>
      </c>
      <c r="D547" s="158">
        <v>1</v>
      </c>
      <c r="E547" s="123">
        <v>269000</v>
      </c>
      <c r="F547" s="97">
        <f t="shared" si="26"/>
        <v>269000</v>
      </c>
      <c r="G547" s="161" t="s">
        <v>1476</v>
      </c>
      <c r="H547" s="142" t="s">
        <v>1025</v>
      </c>
      <c r="I547" s="130" t="str">
        <f>VLOOKUP(H547,Presupuesto!$B$11:$C$565,2,0)</f>
        <v>EQUIPO EDUCACIONAL Y RECREATIVO</v>
      </c>
      <c r="J547" s="98" t="s">
        <v>1364</v>
      </c>
      <c r="K547" s="98" t="s">
        <v>396</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412</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412</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412</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401</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412</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412</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412</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412</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412</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412</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412</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412</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412</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412</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412</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412</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403</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412</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412</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412</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394</v>
      </c>
    </row>
    <row r="582" spans="3:11" ht="15.75" thickBot="1" x14ac:dyDescent="0.3">
      <c r="F582" s="90"/>
      <c r="G582" s="89"/>
      <c r="H582" s="90"/>
      <c r="I582" s="90"/>
    </row>
    <row r="583" spans="3:11" ht="15.75" thickBot="1" x14ac:dyDescent="0.3">
      <c r="C583" s="157" t="s">
        <v>53</v>
      </c>
      <c r="D583" s="359">
        <f>SUM(F590:F624)</f>
        <v>600000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392</v>
      </c>
      <c r="D586" s="357" t="s">
        <v>2670</v>
      </c>
      <c r="E586" s="93"/>
      <c r="F586" s="93"/>
      <c r="G586" s="93"/>
      <c r="H586" s="76"/>
      <c r="I586" s="76"/>
      <c r="J586" s="76"/>
      <c r="K586" s="112"/>
    </row>
    <row r="587" spans="3:11" ht="18.75" x14ac:dyDescent="0.25">
      <c r="C587" s="211" t="str">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2. Presentar el proyecto de la Carrera de Música: .Compra equipos educativos y recreativos: Instrumentos de cuerda, frotada, de viento, de percusión, para los coros y bandas de la UNAH.</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131</v>
      </c>
      <c r="H589" s="136" t="s">
        <v>46</v>
      </c>
      <c r="I589" s="133" t="s">
        <v>132</v>
      </c>
      <c r="J589" s="133" t="s">
        <v>410</v>
      </c>
      <c r="K589" s="133" t="s">
        <v>411</v>
      </c>
    </row>
    <row r="590" spans="3:11" x14ac:dyDescent="0.25">
      <c r="C590" s="221" t="s">
        <v>439</v>
      </c>
      <c r="D590" s="222"/>
      <c r="E590" s="220">
        <f>HLOOKUP(C590,$AH$2:$BU$3,2,0)</f>
        <v>620</v>
      </c>
      <c r="F590" s="97">
        <f t="shared" ref="F590:F624" si="28">D590*E590</f>
        <v>0</v>
      </c>
      <c r="G590" s="161"/>
      <c r="H590" s="142"/>
      <c r="I590" s="130" t="e">
        <f>VLOOKUP(H590,Presupuesto!$B$11:$C$565,2,0)</f>
        <v>#N/A</v>
      </c>
      <c r="J590" s="219" t="s">
        <v>1447</v>
      </c>
      <c r="K590" s="98" t="s">
        <v>394</v>
      </c>
    </row>
    <row r="591" spans="3:11" x14ac:dyDescent="0.25">
      <c r="C591" s="141" t="s">
        <v>2671</v>
      </c>
      <c r="D591" s="158">
        <v>1</v>
      </c>
      <c r="E591" s="123">
        <v>600000</v>
      </c>
      <c r="F591" s="97">
        <f t="shared" si="28"/>
        <v>600000</v>
      </c>
      <c r="G591" s="161" t="s">
        <v>1476</v>
      </c>
      <c r="H591" s="142" t="s">
        <v>1025</v>
      </c>
      <c r="I591" s="130" t="str">
        <f>VLOOKUP(H591,Presupuesto!$B$11:$C$565,2,0)</f>
        <v>EQUIPO EDUCACIONAL Y RECREATIVO</v>
      </c>
      <c r="J591" s="98" t="s">
        <v>1364</v>
      </c>
      <c r="K591" s="98" t="s">
        <v>396</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x14ac:dyDescent="0.3"/>
    <row r="627" spans="3:11" ht="15.75" thickBot="1" x14ac:dyDescent="0.3">
      <c r="C627" s="157" t="s">
        <v>53</v>
      </c>
      <c r="D627" s="359">
        <f>SUM(F634:F668)</f>
        <v>9250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392</v>
      </c>
      <c r="D630" s="357" t="s">
        <v>2680</v>
      </c>
      <c r="E630" s="93"/>
      <c r="F630" s="93"/>
      <c r="G630" s="93"/>
      <c r="H630" s="76"/>
      <c r="I630" s="76"/>
      <c r="J630" s="76"/>
      <c r="K630" s="112"/>
    </row>
    <row r="631" spans="3:11" ht="18.75" x14ac:dyDescent="0.25">
      <c r="C631" s="211" t="str">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 xml:space="preserve">2. Realizar una campaña de concientización entre toda la Facultad sobre el uso del correo institucional.
</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131</v>
      </c>
      <c r="H633" s="136" t="s">
        <v>46</v>
      </c>
      <c r="I633" s="133" t="s">
        <v>132</v>
      </c>
      <c r="J633" s="133" t="s">
        <v>410</v>
      </c>
      <c r="K633" s="133" t="s">
        <v>411</v>
      </c>
    </row>
    <row r="634" spans="3:11" x14ac:dyDescent="0.25">
      <c r="C634" s="221" t="s">
        <v>439</v>
      </c>
      <c r="D634" s="222"/>
      <c r="E634" s="220">
        <f>HLOOKUP(C634,$AH$2:$BU$3,2,0)</f>
        <v>620</v>
      </c>
      <c r="F634" s="97">
        <f t="shared" ref="F634:F668" si="30">D634*E634</f>
        <v>0</v>
      </c>
      <c r="G634" s="161"/>
      <c r="H634" s="142"/>
      <c r="I634" s="130" t="e">
        <f>VLOOKUP(H634,Presupuesto!$B$11:$C$565,2,0)</f>
        <v>#N/A</v>
      </c>
      <c r="J634" s="219" t="s">
        <v>1447</v>
      </c>
      <c r="K634" s="98" t="s">
        <v>394</v>
      </c>
    </row>
    <row r="635" spans="3:11" x14ac:dyDescent="0.25">
      <c r="C635" s="141" t="s">
        <v>2612</v>
      </c>
      <c r="D635" s="158">
        <v>30</v>
      </c>
      <c r="E635" s="123">
        <v>35</v>
      </c>
      <c r="F635" s="97">
        <f t="shared" si="30"/>
        <v>1050</v>
      </c>
      <c r="G635" s="161" t="s">
        <v>129</v>
      </c>
      <c r="H635" s="142" t="s">
        <v>717</v>
      </c>
      <c r="I635" s="130" t="str">
        <f>VLOOKUP(H635,Presupuesto!$B$11:$C$565,2,0)</f>
        <v>SERVICIOS DE IMPRENTA PUBLIC.Y REPRODUCCION</v>
      </c>
      <c r="J635" s="98" t="str">
        <f>$J$634</f>
        <v>Desarrollo del Sistema de Educación Superior</v>
      </c>
      <c r="K635" s="98" t="s">
        <v>412</v>
      </c>
    </row>
    <row r="636" spans="3:11" x14ac:dyDescent="0.25">
      <c r="C636" s="141" t="s">
        <v>2681</v>
      </c>
      <c r="D636" s="158">
        <v>200</v>
      </c>
      <c r="E636" s="123">
        <v>5</v>
      </c>
      <c r="F636" s="97">
        <f t="shared" si="30"/>
        <v>1000</v>
      </c>
      <c r="G636" s="161" t="s">
        <v>129</v>
      </c>
      <c r="H636" s="142" t="s">
        <v>717</v>
      </c>
      <c r="I636" s="130" t="str">
        <f>VLOOKUP(H636,Presupuesto!$B$11:$C$565,2,0)</f>
        <v>SERVICIOS DE IMPRENTA PUBLIC.Y REPRODUCCION</v>
      </c>
      <c r="J636" s="98" t="str">
        <f t="shared" ref="J636:J668" si="31">$J$634</f>
        <v>Desarrollo del Sistema de Educación Superior</v>
      </c>
      <c r="K636" s="98" t="s">
        <v>412</v>
      </c>
    </row>
    <row r="637" spans="3:11" x14ac:dyDescent="0.25">
      <c r="C637" s="141" t="s">
        <v>2621</v>
      </c>
      <c r="D637" s="158">
        <v>1800</v>
      </c>
      <c r="E637" s="123">
        <v>4</v>
      </c>
      <c r="F637" s="97">
        <f t="shared" si="30"/>
        <v>7200</v>
      </c>
      <c r="G637" s="161" t="s">
        <v>129</v>
      </c>
      <c r="H637" s="142" t="s">
        <v>717</v>
      </c>
      <c r="I637" s="130" t="str">
        <f>VLOOKUP(H637,Presupuesto!$B$11:$C$565,2,0)</f>
        <v>SERVICIOS DE IMPRENTA PUBLIC.Y REPRODUCCION</v>
      </c>
      <c r="J637" s="98" t="str">
        <f t="shared" si="31"/>
        <v>Desarrollo del Sistema de Educación Superior</v>
      </c>
      <c r="K637" s="98" t="s">
        <v>412</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x14ac:dyDescent="0.3">
      <c r="F670" s="90"/>
      <c r="G670" s="89"/>
      <c r="H670" s="90"/>
      <c r="I670" s="90"/>
    </row>
    <row r="671" spans="3:11" ht="15.75" thickBot="1" x14ac:dyDescent="0.3">
      <c r="C671" s="157" t="s">
        <v>53</v>
      </c>
      <c r="D671" s="359">
        <f>SUM(F678:F712)</f>
        <v>93000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392</v>
      </c>
      <c r="D674" s="357" t="s">
        <v>2688</v>
      </c>
      <c r="E674" s="93"/>
      <c r="F674" s="93"/>
      <c r="G674" s="93"/>
      <c r="H674" s="76"/>
      <c r="I674" s="76"/>
      <c r="J674" s="76"/>
      <c r="K674" s="112"/>
    </row>
    <row r="675" spans="3:11" ht="18.75" x14ac:dyDescent="0.25">
      <c r="C675" s="211" t="str">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5. Reconocer la labor de los docentes y administrativos  según criterios establecidos.</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131</v>
      </c>
      <c r="H677" s="136" t="s">
        <v>46</v>
      </c>
      <c r="I677" s="133" t="s">
        <v>132</v>
      </c>
      <c r="J677" s="133" t="s">
        <v>410</v>
      </c>
      <c r="K677" s="133" t="s">
        <v>411</v>
      </c>
    </row>
    <row r="678" spans="3:11" x14ac:dyDescent="0.25">
      <c r="C678" s="221" t="s">
        <v>439</v>
      </c>
      <c r="D678" s="222"/>
      <c r="E678" s="220">
        <f>HLOOKUP(C678,$AH$2:$BU$3,2,0)</f>
        <v>620</v>
      </c>
      <c r="F678" s="97">
        <f t="shared" ref="F678:F712" si="32">D678*E678</f>
        <v>0</v>
      </c>
      <c r="G678" s="161"/>
      <c r="H678" s="142"/>
      <c r="I678" s="130" t="e">
        <f>VLOOKUP(H678,Presupuesto!$B$11:$C$565,2,0)</f>
        <v>#N/A</v>
      </c>
      <c r="J678" s="219" t="s">
        <v>1447</v>
      </c>
      <c r="K678" s="98" t="s">
        <v>394</v>
      </c>
    </row>
    <row r="679" spans="3:11" x14ac:dyDescent="0.25">
      <c r="C679" s="141" t="s">
        <v>2544</v>
      </c>
      <c r="D679" s="158">
        <v>300</v>
      </c>
      <c r="E679" s="123">
        <v>200</v>
      </c>
      <c r="F679" s="97">
        <f t="shared" si="32"/>
        <v>60000</v>
      </c>
      <c r="G679" s="161" t="s">
        <v>129</v>
      </c>
      <c r="H679" s="142" t="s">
        <v>792</v>
      </c>
      <c r="I679" s="130" t="str">
        <f>VLOOKUP(H679,Presupuesto!$B$11:$C$565,2,0)</f>
        <v>ALIMENTOS B EBIDAS PARA PERSONAS</v>
      </c>
      <c r="J679" s="98" t="s">
        <v>1365</v>
      </c>
      <c r="K679" s="98" t="s">
        <v>404</v>
      </c>
    </row>
    <row r="680" spans="3:11" x14ac:dyDescent="0.25">
      <c r="C680" s="141" t="s">
        <v>2610</v>
      </c>
      <c r="D680" s="158">
        <v>50</v>
      </c>
      <c r="E680" s="123">
        <v>100</v>
      </c>
      <c r="F680" s="97">
        <f t="shared" si="32"/>
        <v>5000</v>
      </c>
      <c r="G680" s="161" t="s">
        <v>129</v>
      </c>
      <c r="H680" s="142" t="s">
        <v>661</v>
      </c>
      <c r="I680" s="130" t="str">
        <f>VLOOKUP(H680,Presupuesto!$B$11:$C$565,2,0)</f>
        <v>OTROS ALQUILERES</v>
      </c>
      <c r="J680" s="98" t="s">
        <v>1365</v>
      </c>
      <c r="K680" s="98" t="s">
        <v>404</v>
      </c>
    </row>
    <row r="681" spans="3:11" x14ac:dyDescent="0.25">
      <c r="C681" s="141" t="s">
        <v>2689</v>
      </c>
      <c r="D681" s="158">
        <v>50</v>
      </c>
      <c r="E681" s="123">
        <v>50</v>
      </c>
      <c r="F681" s="97">
        <f t="shared" si="32"/>
        <v>2500</v>
      </c>
      <c r="G681" s="161" t="s">
        <v>129</v>
      </c>
      <c r="H681" s="142" t="s">
        <v>717</v>
      </c>
      <c r="I681" s="130" t="str">
        <f>VLOOKUP(H681,Presupuesto!$B$11:$C$565,2,0)</f>
        <v>SERVICIOS DE IMPRENTA PUBLIC.Y REPRODUCCION</v>
      </c>
      <c r="J681" s="98" t="s">
        <v>1365</v>
      </c>
      <c r="K681" s="98" t="s">
        <v>404</v>
      </c>
    </row>
    <row r="682" spans="3:11" x14ac:dyDescent="0.25">
      <c r="C682" s="141" t="s">
        <v>2690</v>
      </c>
      <c r="D682" s="158">
        <v>35</v>
      </c>
      <c r="E682" s="123">
        <v>600</v>
      </c>
      <c r="F682" s="97">
        <f t="shared" si="32"/>
        <v>21000</v>
      </c>
      <c r="G682" s="161" t="s">
        <v>129</v>
      </c>
      <c r="H682" s="142" t="s">
        <v>743</v>
      </c>
      <c r="I682" s="130" t="str">
        <f>VLOOKUP(H682,Presupuesto!$B$11:$C$565,2,0)</f>
        <v>OTROS SERVICIOS COMERCIALES Y FINANCIEROS</v>
      </c>
      <c r="J682" s="98" t="s">
        <v>1365</v>
      </c>
      <c r="K682" s="98" t="s">
        <v>404</v>
      </c>
    </row>
    <row r="683" spans="3:11" x14ac:dyDescent="0.25">
      <c r="C683" s="141" t="s">
        <v>2691</v>
      </c>
      <c r="D683" s="158">
        <v>300</v>
      </c>
      <c r="E683" s="123">
        <v>15</v>
      </c>
      <c r="F683" s="97">
        <f t="shared" si="32"/>
        <v>4500</v>
      </c>
      <c r="G683" s="161" t="s">
        <v>129</v>
      </c>
      <c r="H683" s="142" t="s">
        <v>717</v>
      </c>
      <c r="I683" s="130" t="str">
        <f>VLOOKUP(H683,Presupuesto!$B$11:$C$565,2,0)</f>
        <v>SERVICIOS DE IMPRENTA PUBLIC.Y REPRODUCCION</v>
      </c>
      <c r="J683" s="98" t="s">
        <v>1365</v>
      </c>
      <c r="K683" s="98" t="s">
        <v>404</v>
      </c>
    </row>
    <row r="684" spans="3:11" x14ac:dyDescent="0.25">
      <c r="C684" s="141"/>
      <c r="D684" s="158"/>
      <c r="E684" s="123"/>
      <c r="F684" s="97">
        <f t="shared" si="32"/>
        <v>0</v>
      </c>
      <c r="G684" s="161"/>
      <c r="H684" s="142"/>
      <c r="I684" s="130" t="e">
        <f>VLOOKUP(H684,Presupuesto!$B$11:$C$565,2,0)</f>
        <v>#N/A</v>
      </c>
      <c r="J684" s="98" t="str">
        <f t="shared" ref="J684:J712" si="33">$J$678</f>
        <v>Desarrollo del Sistema de Educación Superior</v>
      </c>
      <c r="K684" s="98" t="s">
        <v>412</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x14ac:dyDescent="0.3"/>
    <row r="715" spans="3:11" ht="15.75" thickBot="1" x14ac:dyDescent="0.3">
      <c r="C715" s="157" t="s">
        <v>53</v>
      </c>
      <c r="D715" s="359">
        <f>SUM(F722:F756)</f>
        <v>10000000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392</v>
      </c>
      <c r="D718" s="357" t="s">
        <v>2698</v>
      </c>
      <c r="E718" s="93"/>
      <c r="F718" s="93"/>
      <c r="G718" s="93"/>
      <c r="H718" s="76"/>
      <c r="I718" s="76"/>
      <c r="J718" s="76"/>
      <c r="K718" s="112"/>
    </row>
    <row r="719" spans="3:11" ht="18.75" x14ac:dyDescent="0.25">
      <c r="C719" s="211" t="str">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10. Gestionar la ampliación de la partida presupuestaria en lo referente a la asignación de más unidades valorativas para la contratación  extraordinaria por emergencia de docentes por hora en base a la demanda estudiantil y a la readecuación de la carga académica para realizar las diferentes metas del POA 2016</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131</v>
      </c>
      <c r="H721" s="136" t="s">
        <v>46</v>
      </c>
      <c r="I721" s="133" t="s">
        <v>132</v>
      </c>
      <c r="J721" s="133" t="s">
        <v>410</v>
      </c>
      <c r="K721" s="133" t="s">
        <v>411</v>
      </c>
    </row>
    <row r="722" spans="3:11" x14ac:dyDescent="0.25">
      <c r="C722" s="221" t="s">
        <v>428</v>
      </c>
      <c r="D722" s="222">
        <v>5000</v>
      </c>
      <c r="E722" s="220">
        <f>HLOOKUP(C722,$AH$2:$BU$3,2,0)</f>
        <v>2000</v>
      </c>
      <c r="F722" s="97">
        <f t="shared" ref="F722:F756" si="34">D722*E722</f>
        <v>10000000</v>
      </c>
      <c r="G722" s="161" t="s">
        <v>129</v>
      </c>
      <c r="H722" s="142" t="s">
        <v>307</v>
      </c>
      <c r="I722" s="130" t="str">
        <f>VLOOKUP(H722,Presupuesto!$B$11:$C$565,2,0)</f>
        <v>VIATICOS NACIONALES Y OTROS GASTOS DE VIAJE PROYECTO FORTALECIMIENTO ORG. ESTUDI (26200-72)</v>
      </c>
      <c r="J722" s="219" t="s">
        <v>1365</v>
      </c>
      <c r="K722" s="98" t="s">
        <v>395</v>
      </c>
    </row>
    <row r="723" spans="3:11" x14ac:dyDescent="0.25">
      <c r="C723" s="141"/>
      <c r="D723" s="158"/>
      <c r="E723" s="123"/>
      <c r="F723" s="97">
        <f t="shared" si="34"/>
        <v>0</v>
      </c>
      <c r="G723" s="161"/>
      <c r="H723" s="142"/>
      <c r="I723" s="130" t="e">
        <f>VLOOKUP(H723,Presupuesto!$B$11:$C$565,2,0)</f>
        <v>#N/A</v>
      </c>
      <c r="J723" s="98" t="str">
        <f>$J$722</f>
        <v>Gestión del Talento Humano, Administrativo y Docente</v>
      </c>
      <c r="K723" s="98" t="s">
        <v>412</v>
      </c>
    </row>
    <row r="724" spans="3:11" x14ac:dyDescent="0.25">
      <c r="C724" s="141"/>
      <c r="D724" s="158"/>
      <c r="E724" s="123"/>
      <c r="F724" s="97">
        <f t="shared" si="34"/>
        <v>0</v>
      </c>
      <c r="G724" s="161"/>
      <c r="H724" s="142"/>
      <c r="I724" s="130" t="e">
        <f>VLOOKUP(H724,Presupuesto!$B$11:$C$565,2,0)</f>
        <v>#N/A</v>
      </c>
      <c r="J724" s="98" t="str">
        <f t="shared" ref="J724:J756" si="35">$J$722</f>
        <v>Gestión del Talento Humano, Administrativo y Docente</v>
      </c>
      <c r="K724" s="98" t="s">
        <v>412</v>
      </c>
    </row>
    <row r="725" spans="3:11" x14ac:dyDescent="0.25">
      <c r="C725" s="141"/>
      <c r="D725" s="158"/>
      <c r="E725" s="123"/>
      <c r="F725" s="97">
        <f t="shared" si="34"/>
        <v>0</v>
      </c>
      <c r="G725" s="161"/>
      <c r="H725" s="142"/>
      <c r="I725" s="130" t="e">
        <f>VLOOKUP(H725,Presupuesto!$B$11:$C$565,2,0)</f>
        <v>#N/A</v>
      </c>
      <c r="J725" s="98" t="str">
        <f t="shared" si="35"/>
        <v>Gestión del Talento Humano, Administrativo y Docente</v>
      </c>
      <c r="K725" s="98" t="s">
        <v>412</v>
      </c>
    </row>
    <row r="726" spans="3:11" x14ac:dyDescent="0.25">
      <c r="C726" s="141"/>
      <c r="D726" s="158"/>
      <c r="E726" s="123"/>
      <c r="F726" s="97">
        <f t="shared" si="34"/>
        <v>0</v>
      </c>
      <c r="G726" s="161"/>
      <c r="H726" s="142"/>
      <c r="I726" s="130" t="e">
        <f>VLOOKUP(H726,Presupuesto!$B$11:$C$565,2,0)</f>
        <v>#N/A</v>
      </c>
      <c r="J726" s="98" t="str">
        <f t="shared" si="35"/>
        <v>Gestión del Talento Humano, Administrativo y Docente</v>
      </c>
      <c r="K726" s="98" t="s">
        <v>412</v>
      </c>
    </row>
    <row r="727" spans="3:11" x14ac:dyDescent="0.25">
      <c r="C727" s="141"/>
      <c r="D727" s="158"/>
      <c r="E727" s="123"/>
      <c r="F727" s="97">
        <f t="shared" si="34"/>
        <v>0</v>
      </c>
      <c r="G727" s="161"/>
      <c r="H727" s="142"/>
      <c r="I727" s="130" t="e">
        <f>VLOOKUP(H727,Presupuesto!$B$11:$C$565,2,0)</f>
        <v>#N/A</v>
      </c>
      <c r="J727" s="98" t="str">
        <f t="shared" si="35"/>
        <v>Gestión del Talento Humano, Administrativo y Docente</v>
      </c>
      <c r="K727" s="98" t="s">
        <v>401</v>
      </c>
    </row>
    <row r="728" spans="3:11" x14ac:dyDescent="0.25">
      <c r="C728" s="141"/>
      <c r="D728" s="158"/>
      <c r="E728" s="123"/>
      <c r="F728" s="97">
        <f t="shared" si="34"/>
        <v>0</v>
      </c>
      <c r="G728" s="161"/>
      <c r="H728" s="142"/>
      <c r="I728" s="130" t="e">
        <f>VLOOKUP(H728,Presupuesto!$B$11:$C$565,2,0)</f>
        <v>#N/A</v>
      </c>
      <c r="J728" s="98" t="str">
        <f t="shared" si="35"/>
        <v>Gestión del Talento Humano, Administrativo y Docente</v>
      </c>
      <c r="K728" s="98" t="s">
        <v>412</v>
      </c>
    </row>
    <row r="729" spans="3:11" x14ac:dyDescent="0.25">
      <c r="C729" s="141"/>
      <c r="D729" s="158"/>
      <c r="E729" s="123"/>
      <c r="F729" s="97">
        <f t="shared" si="34"/>
        <v>0</v>
      </c>
      <c r="G729" s="161"/>
      <c r="H729" s="142"/>
      <c r="I729" s="130" t="e">
        <f>VLOOKUP(H729,Presupuesto!$B$11:$C$565,2,0)</f>
        <v>#N/A</v>
      </c>
      <c r="J729" s="98" t="str">
        <f t="shared" si="35"/>
        <v>Gestión del Talento Humano, Administrativo y Docente</v>
      </c>
      <c r="K729" s="98" t="s">
        <v>412</v>
      </c>
    </row>
    <row r="730" spans="3:11" x14ac:dyDescent="0.25">
      <c r="C730" s="141"/>
      <c r="D730" s="158"/>
      <c r="E730" s="123"/>
      <c r="F730" s="97">
        <f t="shared" si="34"/>
        <v>0</v>
      </c>
      <c r="G730" s="161"/>
      <c r="H730" s="142"/>
      <c r="I730" s="130" t="e">
        <f>VLOOKUP(H730,Presupuesto!$B$11:$C$565,2,0)</f>
        <v>#N/A</v>
      </c>
      <c r="J730" s="98" t="str">
        <f t="shared" si="35"/>
        <v>Gestión del Talento Humano, Administrativo y Docente</v>
      </c>
      <c r="K730" s="98" t="s">
        <v>412</v>
      </c>
    </row>
    <row r="731" spans="3:11" x14ac:dyDescent="0.25">
      <c r="C731" s="141"/>
      <c r="D731" s="158"/>
      <c r="E731" s="123"/>
      <c r="F731" s="97">
        <f t="shared" si="34"/>
        <v>0</v>
      </c>
      <c r="G731" s="161"/>
      <c r="H731" s="142"/>
      <c r="I731" s="130" t="e">
        <f>VLOOKUP(H731,Presupuesto!$B$11:$C$565,2,0)</f>
        <v>#N/A</v>
      </c>
      <c r="J731" s="98" t="str">
        <f t="shared" si="35"/>
        <v>Gestión del Talento Humano, Administrativo y Docente</v>
      </c>
      <c r="K731" s="98" t="s">
        <v>412</v>
      </c>
    </row>
    <row r="732" spans="3:11" x14ac:dyDescent="0.25">
      <c r="C732" s="141"/>
      <c r="D732" s="158"/>
      <c r="E732" s="123"/>
      <c r="F732" s="97">
        <f t="shared" si="34"/>
        <v>0</v>
      </c>
      <c r="G732" s="161"/>
      <c r="H732" s="142"/>
      <c r="I732" s="130" t="e">
        <f>VLOOKUP(H732,Presupuesto!$B$11:$C$565,2,0)</f>
        <v>#N/A</v>
      </c>
      <c r="J732" s="98" t="str">
        <f t="shared" si="35"/>
        <v>Gestión del Talento Humano, Administrativo y Docente</v>
      </c>
      <c r="K732" s="98" t="s">
        <v>412</v>
      </c>
    </row>
    <row r="733" spans="3:11" x14ac:dyDescent="0.25">
      <c r="C733" s="141"/>
      <c r="D733" s="158"/>
      <c r="E733" s="123"/>
      <c r="F733" s="97">
        <f t="shared" si="34"/>
        <v>0</v>
      </c>
      <c r="G733" s="161"/>
      <c r="H733" s="142"/>
      <c r="I733" s="130" t="e">
        <f>VLOOKUP(H733,Presupuesto!$B$11:$C$565,2,0)</f>
        <v>#N/A</v>
      </c>
      <c r="J733" s="98" t="str">
        <f t="shared" si="35"/>
        <v>Gestión del Talento Humano, Administrativo y Docente</v>
      </c>
      <c r="K733" s="98" t="s">
        <v>412</v>
      </c>
    </row>
    <row r="734" spans="3:11" x14ac:dyDescent="0.25">
      <c r="C734" s="141"/>
      <c r="D734" s="158"/>
      <c r="E734" s="123"/>
      <c r="F734" s="97">
        <f t="shared" si="34"/>
        <v>0</v>
      </c>
      <c r="G734" s="161"/>
      <c r="H734" s="142"/>
      <c r="I734" s="130" t="e">
        <f>VLOOKUP(H734,Presupuesto!$B$11:$C$565,2,0)</f>
        <v>#N/A</v>
      </c>
      <c r="J734" s="98" t="str">
        <f t="shared" si="35"/>
        <v>Gestión del Talento Humano, Administrativo y Docente</v>
      </c>
      <c r="K734" s="98" t="s">
        <v>412</v>
      </c>
    </row>
    <row r="735" spans="3:11" x14ac:dyDescent="0.25">
      <c r="C735" s="141"/>
      <c r="D735" s="158"/>
      <c r="E735" s="123"/>
      <c r="F735" s="97">
        <f t="shared" si="34"/>
        <v>0</v>
      </c>
      <c r="G735" s="161"/>
      <c r="H735" s="142"/>
      <c r="I735" s="130" t="e">
        <f>VLOOKUP(H735,Presupuesto!$B$11:$C$565,2,0)</f>
        <v>#N/A</v>
      </c>
      <c r="J735" s="98" t="str">
        <f t="shared" si="35"/>
        <v>Gestión del Talento Humano, Administrativo y Docente</v>
      </c>
      <c r="K735" s="98" t="s">
        <v>412</v>
      </c>
    </row>
    <row r="736" spans="3:11" x14ac:dyDescent="0.25">
      <c r="C736" s="141"/>
      <c r="D736" s="158"/>
      <c r="E736" s="123"/>
      <c r="F736" s="97">
        <f t="shared" si="34"/>
        <v>0</v>
      </c>
      <c r="G736" s="161"/>
      <c r="H736" s="142"/>
      <c r="I736" s="130" t="e">
        <f>VLOOKUP(H736,Presupuesto!$B$11:$C$565,2,0)</f>
        <v>#N/A</v>
      </c>
      <c r="J736" s="98" t="str">
        <f t="shared" si="35"/>
        <v>Gestión del Talento Humano, Administrativo y Docente</v>
      </c>
      <c r="K736" s="98" t="s">
        <v>412</v>
      </c>
    </row>
    <row r="737" spans="3:11" x14ac:dyDescent="0.25">
      <c r="C737" s="141"/>
      <c r="D737" s="158"/>
      <c r="E737" s="123"/>
      <c r="F737" s="97">
        <f t="shared" si="34"/>
        <v>0</v>
      </c>
      <c r="G737" s="161"/>
      <c r="H737" s="142"/>
      <c r="I737" s="130" t="e">
        <f>VLOOKUP(H737,Presupuesto!$B$11:$C$565,2,0)</f>
        <v>#N/A</v>
      </c>
      <c r="J737" s="98" t="str">
        <f t="shared" si="35"/>
        <v>Gestión del Talento Humano, Administrativo y Docente</v>
      </c>
      <c r="K737" s="98" t="s">
        <v>412</v>
      </c>
    </row>
    <row r="738" spans="3:11" x14ac:dyDescent="0.25">
      <c r="C738" s="141"/>
      <c r="D738" s="158"/>
      <c r="E738" s="123"/>
      <c r="F738" s="97">
        <f t="shared" si="34"/>
        <v>0</v>
      </c>
      <c r="G738" s="161"/>
      <c r="H738" s="142"/>
      <c r="I738" s="130" t="e">
        <f>VLOOKUP(H738,Presupuesto!$B$11:$C$565,2,0)</f>
        <v>#N/A</v>
      </c>
      <c r="J738" s="98" t="str">
        <f t="shared" si="35"/>
        <v>Gestión del Talento Humano, Administrativo y Docente</v>
      </c>
      <c r="K738" s="98" t="s">
        <v>412</v>
      </c>
    </row>
    <row r="739" spans="3:11" x14ac:dyDescent="0.25">
      <c r="C739" s="141"/>
      <c r="D739" s="158"/>
      <c r="E739" s="123"/>
      <c r="F739" s="97">
        <f t="shared" si="34"/>
        <v>0</v>
      </c>
      <c r="G739" s="161"/>
      <c r="H739" s="142"/>
      <c r="I739" s="130" t="e">
        <f>VLOOKUP(H739,Presupuesto!$B$11:$C$565,2,0)</f>
        <v>#N/A</v>
      </c>
      <c r="J739" s="98" t="str">
        <f t="shared" si="35"/>
        <v>Gestión del Talento Humano, Administrativo y Docente</v>
      </c>
      <c r="K739" s="98" t="s">
        <v>412</v>
      </c>
    </row>
    <row r="740" spans="3:11" x14ac:dyDescent="0.25">
      <c r="C740" s="141"/>
      <c r="D740" s="158"/>
      <c r="E740" s="123"/>
      <c r="F740" s="97">
        <f t="shared" si="34"/>
        <v>0</v>
      </c>
      <c r="G740" s="161"/>
      <c r="H740" s="142"/>
      <c r="I740" s="130" t="e">
        <f>VLOOKUP(H740,Presupuesto!$B$11:$C$565,2,0)</f>
        <v>#N/A</v>
      </c>
      <c r="J740" s="98" t="str">
        <f t="shared" si="35"/>
        <v>Gestión del Talento Humano, Administrativo y Docente</v>
      </c>
      <c r="K740" s="98" t="s">
        <v>412</v>
      </c>
    </row>
    <row r="741" spans="3:11" x14ac:dyDescent="0.25">
      <c r="C741" s="141"/>
      <c r="D741" s="158"/>
      <c r="E741" s="123"/>
      <c r="F741" s="97">
        <f t="shared" si="34"/>
        <v>0</v>
      </c>
      <c r="G741" s="161"/>
      <c r="H741" s="142"/>
      <c r="I741" s="130" t="e">
        <f>VLOOKUP(H741,Presupuesto!$B$11:$C$565,2,0)</f>
        <v>#N/A</v>
      </c>
      <c r="J741" s="98" t="str">
        <f t="shared" si="35"/>
        <v>Gestión del Talento Humano, Administrativo y Docente</v>
      </c>
      <c r="K741" s="98" t="s">
        <v>412</v>
      </c>
    </row>
    <row r="742" spans="3:11" x14ac:dyDescent="0.25">
      <c r="C742" s="141"/>
      <c r="D742" s="158"/>
      <c r="E742" s="123"/>
      <c r="F742" s="97">
        <f t="shared" si="34"/>
        <v>0</v>
      </c>
      <c r="G742" s="161"/>
      <c r="H742" s="142"/>
      <c r="I742" s="130" t="e">
        <f>VLOOKUP(H742,Presupuesto!$B$11:$C$565,2,0)</f>
        <v>#N/A</v>
      </c>
      <c r="J742" s="98" t="str">
        <f t="shared" si="35"/>
        <v>Gestión del Talento Humano, Administrativo y Docente</v>
      </c>
      <c r="K742" s="98" t="s">
        <v>412</v>
      </c>
    </row>
    <row r="743" spans="3:11" x14ac:dyDescent="0.25">
      <c r="C743" s="141"/>
      <c r="D743" s="158"/>
      <c r="E743" s="123"/>
      <c r="F743" s="97">
        <f t="shared" si="34"/>
        <v>0</v>
      </c>
      <c r="G743" s="161"/>
      <c r="H743" s="142"/>
      <c r="I743" s="130" t="e">
        <f>VLOOKUP(H743,Presupuesto!$B$11:$C$565,2,0)</f>
        <v>#N/A</v>
      </c>
      <c r="J743" s="98" t="str">
        <f t="shared" si="35"/>
        <v>Gestión del Talento Humano, Administrativo y Docente</v>
      </c>
      <c r="K743" s="98" t="s">
        <v>412</v>
      </c>
    </row>
    <row r="744" spans="3:11" x14ac:dyDescent="0.25">
      <c r="C744" s="143"/>
      <c r="D744" s="151"/>
      <c r="E744" s="118"/>
      <c r="F744" s="97">
        <f t="shared" si="34"/>
        <v>0</v>
      </c>
      <c r="G744" s="161"/>
      <c r="H744" s="144"/>
      <c r="I744" s="130" t="e">
        <f>VLOOKUP(H744,Presupuesto!$B$11:$C$565,2,0)</f>
        <v>#N/A</v>
      </c>
      <c r="J744" s="98" t="str">
        <f t="shared" si="35"/>
        <v>Gestión del Talento Humano, Administrativo y Docente</v>
      </c>
      <c r="K744" s="98" t="s">
        <v>412</v>
      </c>
    </row>
    <row r="745" spans="3:11" x14ac:dyDescent="0.25">
      <c r="C745" s="143"/>
      <c r="D745" s="151"/>
      <c r="E745" s="118"/>
      <c r="F745" s="97">
        <f t="shared" si="34"/>
        <v>0</v>
      </c>
      <c r="G745" s="161"/>
      <c r="H745" s="144"/>
      <c r="I745" s="130" t="e">
        <f>VLOOKUP(H745,Presupuesto!$B$11:$C$565,2,0)</f>
        <v>#N/A</v>
      </c>
      <c r="J745" s="98" t="str">
        <f t="shared" si="35"/>
        <v>Gestión del Talento Humano, Administrativo y Docente</v>
      </c>
      <c r="K745" s="98" t="s">
        <v>412</v>
      </c>
    </row>
    <row r="746" spans="3:11" x14ac:dyDescent="0.25">
      <c r="C746" s="143"/>
      <c r="D746" s="151"/>
      <c r="E746" s="118"/>
      <c r="F746" s="97">
        <f t="shared" si="34"/>
        <v>0</v>
      </c>
      <c r="G746" s="161"/>
      <c r="H746" s="144"/>
      <c r="I746" s="130" t="e">
        <f>VLOOKUP(H746,Presupuesto!$B$11:$C$565,2,0)</f>
        <v>#N/A</v>
      </c>
      <c r="J746" s="98" t="str">
        <f t="shared" si="35"/>
        <v>Gestión del Talento Humano, Administrativo y Docente</v>
      </c>
      <c r="K746" s="98" t="s">
        <v>412</v>
      </c>
    </row>
    <row r="747" spans="3:11" x14ac:dyDescent="0.25">
      <c r="C747" s="143"/>
      <c r="D747" s="151"/>
      <c r="E747" s="118"/>
      <c r="F747" s="97">
        <f t="shared" si="34"/>
        <v>0</v>
      </c>
      <c r="G747" s="161"/>
      <c r="H747" s="144"/>
      <c r="I747" s="130" t="e">
        <f>VLOOKUP(H747,Presupuesto!$B$11:$C$565,2,0)</f>
        <v>#N/A</v>
      </c>
      <c r="J747" s="98" t="str">
        <f t="shared" si="35"/>
        <v>Gestión del Talento Humano, Administrativo y Docente</v>
      </c>
      <c r="K747" s="98" t="s">
        <v>412</v>
      </c>
    </row>
    <row r="748" spans="3:11" x14ac:dyDescent="0.25">
      <c r="C748" s="143"/>
      <c r="D748" s="151"/>
      <c r="E748" s="118"/>
      <c r="F748" s="97">
        <f t="shared" si="34"/>
        <v>0</v>
      </c>
      <c r="G748" s="161"/>
      <c r="H748" s="144"/>
      <c r="I748" s="130" t="e">
        <f>VLOOKUP(H748,Presupuesto!$B$11:$C$565,2,0)</f>
        <v>#N/A</v>
      </c>
      <c r="J748" s="98" t="str">
        <f t="shared" si="35"/>
        <v>Gestión del Talento Humano, Administrativo y Docente</v>
      </c>
      <c r="K748" s="98" t="s">
        <v>412</v>
      </c>
    </row>
    <row r="749" spans="3:11" x14ac:dyDescent="0.25">
      <c r="C749" s="143"/>
      <c r="D749" s="151"/>
      <c r="E749" s="118"/>
      <c r="F749" s="97">
        <f t="shared" si="34"/>
        <v>0</v>
      </c>
      <c r="G749" s="161"/>
      <c r="H749" s="144"/>
      <c r="I749" s="130" t="e">
        <f>VLOOKUP(H749,Presupuesto!$B$11:$C$565,2,0)</f>
        <v>#N/A</v>
      </c>
      <c r="J749" s="98" t="str">
        <f t="shared" si="35"/>
        <v>Gestión del Talento Humano, Administrativo y Docente</v>
      </c>
      <c r="K749" s="98" t="s">
        <v>412</v>
      </c>
    </row>
    <row r="750" spans="3:11" x14ac:dyDescent="0.25">
      <c r="C750" s="143"/>
      <c r="D750" s="151"/>
      <c r="E750" s="118"/>
      <c r="F750" s="97">
        <f t="shared" si="34"/>
        <v>0</v>
      </c>
      <c r="G750" s="161"/>
      <c r="H750" s="144"/>
      <c r="I750" s="130" t="e">
        <f>VLOOKUP(H750,Presupuesto!$B$11:$C$565,2,0)</f>
        <v>#N/A</v>
      </c>
      <c r="J750" s="98" t="str">
        <f t="shared" si="35"/>
        <v>Gestión del Talento Humano, Administrativo y Docente</v>
      </c>
      <c r="K750" s="98" t="s">
        <v>412</v>
      </c>
    </row>
    <row r="751" spans="3:11" x14ac:dyDescent="0.25">
      <c r="C751" s="143"/>
      <c r="D751" s="151"/>
      <c r="E751" s="118"/>
      <c r="F751" s="97">
        <f t="shared" si="34"/>
        <v>0</v>
      </c>
      <c r="G751" s="161"/>
      <c r="H751" s="144"/>
      <c r="I751" s="130" t="e">
        <f>VLOOKUP(H751,Presupuesto!$B$11:$C$565,2,0)</f>
        <v>#N/A</v>
      </c>
      <c r="J751" s="98" t="str">
        <f t="shared" si="35"/>
        <v>Gestión del Talento Humano, Administrativo y Docente</v>
      </c>
      <c r="K751" s="98" t="s">
        <v>412</v>
      </c>
    </row>
    <row r="752" spans="3:11" x14ac:dyDescent="0.25">
      <c r="C752" s="145"/>
      <c r="D752" s="151"/>
      <c r="E752" s="118"/>
      <c r="F752" s="97">
        <f t="shared" si="34"/>
        <v>0</v>
      </c>
      <c r="G752" s="161"/>
      <c r="H752" s="146"/>
      <c r="I752" s="130" t="e">
        <f>VLOOKUP(H752,Presupuesto!$B$11:$C$565,2,0)</f>
        <v>#N/A</v>
      </c>
      <c r="J752" s="98" t="str">
        <f t="shared" si="35"/>
        <v>Gestión del Talento Humano, Administrativo y Docente</v>
      </c>
      <c r="K752" s="98" t="s">
        <v>403</v>
      </c>
    </row>
    <row r="753" spans="3:11" x14ac:dyDescent="0.25">
      <c r="C753" s="145"/>
      <c r="D753" s="151"/>
      <c r="E753" s="118"/>
      <c r="F753" s="97">
        <f t="shared" si="34"/>
        <v>0</v>
      </c>
      <c r="G753" s="161"/>
      <c r="H753" s="146"/>
      <c r="I753" s="130" t="e">
        <f>VLOOKUP(H753,Presupuesto!$B$11:$C$565,2,0)</f>
        <v>#N/A</v>
      </c>
      <c r="J753" s="98" t="str">
        <f t="shared" si="35"/>
        <v>Gestión del Talento Humano, Administrativo y Docente</v>
      </c>
      <c r="K753" s="98" t="s">
        <v>412</v>
      </c>
    </row>
    <row r="754" spans="3:11" x14ac:dyDescent="0.25">
      <c r="C754" s="145"/>
      <c r="D754" s="151"/>
      <c r="E754" s="118"/>
      <c r="F754" s="97">
        <f t="shared" si="34"/>
        <v>0</v>
      </c>
      <c r="G754" s="161"/>
      <c r="H754" s="146"/>
      <c r="I754" s="130" t="e">
        <f>VLOOKUP(H754,Presupuesto!$B$11:$C$565,2,0)</f>
        <v>#N/A</v>
      </c>
      <c r="J754" s="98" t="str">
        <f t="shared" si="35"/>
        <v>Gestión del Talento Humano, Administrativo y Docente</v>
      </c>
      <c r="K754" s="98" t="s">
        <v>412</v>
      </c>
    </row>
    <row r="755" spans="3:11" x14ac:dyDescent="0.25">
      <c r="C755" s="145"/>
      <c r="D755" s="151"/>
      <c r="E755" s="118"/>
      <c r="F755" s="97">
        <f t="shared" si="34"/>
        <v>0</v>
      </c>
      <c r="G755" s="161"/>
      <c r="H755" s="146"/>
      <c r="I755" s="130" t="e">
        <f>VLOOKUP(H755,Presupuesto!$B$11:$C$565,2,0)</f>
        <v>#N/A</v>
      </c>
      <c r="J755" s="98" t="str">
        <f t="shared" si="35"/>
        <v>Gestión del Talento Humano, Administrativo y Docente</v>
      </c>
      <c r="K755" s="98" t="s">
        <v>412</v>
      </c>
    </row>
    <row r="756" spans="3:11" ht="15.75" thickBot="1" x14ac:dyDescent="0.3">
      <c r="C756" s="147"/>
      <c r="D756" s="159"/>
      <c r="E756" s="103"/>
      <c r="F756" s="105">
        <f t="shared" si="34"/>
        <v>0</v>
      </c>
      <c r="G756" s="162"/>
      <c r="H756" s="148"/>
      <c r="I756" s="132" t="e">
        <f>VLOOKUP(H756,Presupuesto!$B$11:$C$565,2,0)</f>
        <v>#N/A</v>
      </c>
      <c r="J756" s="106" t="str">
        <f t="shared" si="35"/>
        <v>Gestión del Talento Humano, Administrativo y Docente</v>
      </c>
      <c r="K756" s="124" t="s">
        <v>394</v>
      </c>
    </row>
    <row r="758" spans="3:11" ht="15.75" thickBot="1" x14ac:dyDescent="0.3">
      <c r="F758" s="90"/>
      <c r="G758" s="89"/>
      <c r="H758" s="90"/>
      <c r="I758" s="90"/>
    </row>
    <row r="759" spans="3:11" ht="15.75" thickBot="1" x14ac:dyDescent="0.3">
      <c r="C759" s="157" t="s">
        <v>53</v>
      </c>
      <c r="D759" s="359">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392</v>
      </c>
      <c r="D762" s="357"/>
      <c r="E762" s="93"/>
      <c r="F762" s="93"/>
      <c r="G762" s="93"/>
      <c r="H762" s="76"/>
      <c r="I762" s="76"/>
      <c r="J762" s="76"/>
      <c r="K762" s="112"/>
    </row>
    <row r="763" spans="3:11" ht="18.75" x14ac:dyDescent="0.25">
      <c r="C763" s="211"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131</v>
      </c>
      <c r="H765" s="136" t="s">
        <v>46</v>
      </c>
      <c r="I765" s="133" t="s">
        <v>132</v>
      </c>
      <c r="J765" s="133" t="s">
        <v>410</v>
      </c>
      <c r="K765" s="133" t="s">
        <v>411</v>
      </c>
    </row>
    <row r="766" spans="3:11" x14ac:dyDescent="0.25">
      <c r="C766" s="221" t="s">
        <v>439</v>
      </c>
      <c r="D766" s="222"/>
      <c r="E766" s="220">
        <f>HLOOKUP(C766,$AH$2:$BU$3,2,0)</f>
        <v>620</v>
      </c>
      <c r="F766" s="97">
        <f t="shared" ref="F766:F800" si="36">D766*E766</f>
        <v>0</v>
      </c>
      <c r="G766" s="161"/>
      <c r="H766" s="142"/>
      <c r="I766" s="130" t="e">
        <f>VLOOKUP(H766,Presupuesto!$B$11:$C$565,2,0)</f>
        <v>#N/A</v>
      </c>
      <c r="J766" s="219" t="s">
        <v>1447</v>
      </c>
      <c r="K766" s="98" t="s">
        <v>394</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412</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x14ac:dyDescent="0.3"/>
    <row r="803" spans="3:11" ht="15.75" thickBot="1" x14ac:dyDescent="0.3">
      <c r="C803" s="157" t="s">
        <v>53</v>
      </c>
      <c r="D803" s="359">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392</v>
      </c>
      <c r="D806" s="357"/>
      <c r="E806" s="93"/>
      <c r="F806" s="93"/>
      <c r="G806" s="93"/>
      <c r="H806" s="76"/>
      <c r="I806" s="76"/>
      <c r="J806" s="76"/>
      <c r="K806" s="112"/>
    </row>
    <row r="807" spans="3:11" ht="18.75" x14ac:dyDescent="0.25">
      <c r="C807" s="211"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131</v>
      </c>
      <c r="H809" s="136" t="s">
        <v>46</v>
      </c>
      <c r="I809" s="133" t="s">
        <v>132</v>
      </c>
      <c r="J809" s="133" t="s">
        <v>410</v>
      </c>
      <c r="K809" s="133" t="s">
        <v>411</v>
      </c>
    </row>
    <row r="810" spans="3:11" x14ac:dyDescent="0.25">
      <c r="C810" s="221" t="s">
        <v>439</v>
      </c>
      <c r="D810" s="222"/>
      <c r="E810" s="220">
        <f>HLOOKUP(C810,$AH$2:$BU$3,2,0)</f>
        <v>620</v>
      </c>
      <c r="F810" s="97">
        <f t="shared" ref="F810:F844" si="38">D810*E810</f>
        <v>0</v>
      </c>
      <c r="G810" s="161"/>
      <c r="H810" s="142"/>
      <c r="I810" s="130" t="e">
        <f>VLOOKUP(H810,Presupuesto!$B$11:$C$565,2,0)</f>
        <v>#N/A</v>
      </c>
      <c r="J810" s="219" t="s">
        <v>1447</v>
      </c>
      <c r="K810" s="98" t="s">
        <v>394</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412</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x14ac:dyDescent="0.3">
      <c r="F846" s="90"/>
      <c r="G846" s="89"/>
      <c r="H846" s="90"/>
      <c r="I846" s="90"/>
    </row>
    <row r="847" spans="3:11" ht="15.75" thickBot="1" x14ac:dyDescent="0.3">
      <c r="C847" s="157" t="s">
        <v>53</v>
      </c>
      <c r="D847" s="359">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392</v>
      </c>
      <c r="D850" s="357"/>
      <c r="E850" s="93"/>
      <c r="F850" s="93"/>
      <c r="G850" s="93"/>
      <c r="H850" s="76"/>
      <c r="I850" s="76"/>
      <c r="J850" s="76"/>
      <c r="K850" s="112"/>
    </row>
    <row r="851" spans="3:11" ht="18.75" x14ac:dyDescent="0.25">
      <c r="C851" s="211"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131</v>
      </c>
      <c r="H853" s="136" t="s">
        <v>46</v>
      </c>
      <c r="I853" s="133" t="s">
        <v>132</v>
      </c>
      <c r="J853" s="133" t="s">
        <v>410</v>
      </c>
      <c r="K853" s="133" t="s">
        <v>411</v>
      </c>
    </row>
    <row r="854" spans="3:11" x14ac:dyDescent="0.25">
      <c r="C854" s="221" t="s">
        <v>439</v>
      </c>
      <c r="D854" s="222"/>
      <c r="E854" s="220">
        <f>HLOOKUP(C854,$AH$2:$BU$3,2,0)</f>
        <v>620</v>
      </c>
      <c r="F854" s="97">
        <f t="shared" ref="F854:F888" si="40">D854*E854</f>
        <v>0</v>
      </c>
      <c r="G854" s="161"/>
      <c r="H854" s="142"/>
      <c r="I854" s="130" t="e">
        <f>VLOOKUP(H854,Presupuesto!$B$11:$C$565,2,0)</f>
        <v>#N/A</v>
      </c>
      <c r="J854" s="219" t="s">
        <v>1447</v>
      </c>
      <c r="K854" s="98" t="s">
        <v>394</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412</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C63">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58" zoomScale="86" zoomScaleNormal="86" workbookViewId="0">
      <selection activeCell="K49" sqref="K49"/>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1428</v>
      </c>
      <c r="K2" s="122" t="s">
        <v>1364</v>
      </c>
      <c r="L2" s="122" t="s">
        <v>1365</v>
      </c>
      <c r="M2" s="122" t="s">
        <v>1366</v>
      </c>
      <c r="N2" s="122" t="s">
        <v>1367</v>
      </c>
      <c r="O2" s="122" t="s">
        <v>1368</v>
      </c>
      <c r="P2" s="122" t="s">
        <v>1447</v>
      </c>
      <c r="Q2" s="122" t="s">
        <v>1484</v>
      </c>
      <c r="R2" s="429" t="str">
        <f>+Presupuesto!D11</f>
        <v>Recurrente</v>
      </c>
      <c r="S2" s="429"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24" t="s">
        <v>420</v>
      </c>
      <c r="AI2" s="424" t="s">
        <v>421</v>
      </c>
      <c r="AJ2" s="424" t="s">
        <v>422</v>
      </c>
      <c r="AK2" s="424" t="s">
        <v>423</v>
      </c>
      <c r="AL2" s="424" t="s">
        <v>424</v>
      </c>
      <c r="AM2" s="424" t="s">
        <v>427</v>
      </c>
      <c r="AN2" s="424" t="s">
        <v>425</v>
      </c>
      <c r="AO2" s="424" t="s">
        <v>426</v>
      </c>
      <c r="AP2" s="424" t="s">
        <v>428</v>
      </c>
      <c r="AQ2" s="424" t="s">
        <v>429</v>
      </c>
      <c r="AR2" s="424" t="s">
        <v>430</v>
      </c>
      <c r="AS2" s="424" t="s">
        <v>431</v>
      </c>
      <c r="AT2" s="424" t="s">
        <v>432</v>
      </c>
      <c r="AU2" s="424" t="s">
        <v>433</v>
      </c>
      <c r="AV2" s="424" t="s">
        <v>434</v>
      </c>
      <c r="AW2" s="424" t="s">
        <v>435</v>
      </c>
      <c r="AX2" s="424" t="s">
        <v>436</v>
      </c>
      <c r="AY2" s="424" t="s">
        <v>437</v>
      </c>
      <c r="AZ2" s="424" t="s">
        <v>438</v>
      </c>
      <c r="BA2" s="424" t="s">
        <v>439</v>
      </c>
      <c r="BB2" s="424" t="s">
        <v>440</v>
      </c>
      <c r="BC2" s="424" t="s">
        <v>441</v>
      </c>
      <c r="BD2" s="424" t="s">
        <v>442</v>
      </c>
      <c r="BE2" s="424" t="s">
        <v>443</v>
      </c>
      <c r="BF2" s="424" t="s">
        <v>444</v>
      </c>
      <c r="BG2" s="424" t="s">
        <v>445</v>
      </c>
      <c r="BH2" s="424" t="s">
        <v>446</v>
      </c>
      <c r="BI2" s="424" t="s">
        <v>447</v>
      </c>
      <c r="BJ2" s="424" t="s">
        <v>448</v>
      </c>
      <c r="BK2" s="424" t="s">
        <v>449</v>
      </c>
      <c r="BL2" s="424" t="s">
        <v>450</v>
      </c>
      <c r="BM2" s="424" t="s">
        <v>451</v>
      </c>
      <c r="BN2" s="424" t="s">
        <v>452</v>
      </c>
      <c r="BO2" s="424" t="s">
        <v>453</v>
      </c>
      <c r="BP2" s="424" t="s">
        <v>454</v>
      </c>
      <c r="BQ2" s="424" t="s">
        <v>455</v>
      </c>
      <c r="BR2" s="424" t="s">
        <v>456</v>
      </c>
      <c r="BS2" s="424" t="s">
        <v>457</v>
      </c>
      <c r="BT2" s="424" t="s">
        <v>458</v>
      </c>
      <c r="BU2" s="424" t="s">
        <v>459</v>
      </c>
    </row>
    <row r="3" spans="1:555" hidden="1" x14ac:dyDescent="0.25">
      <c r="AH3" s="425">
        <v>2500</v>
      </c>
      <c r="AI3" s="425">
        <v>1900</v>
      </c>
      <c r="AJ3" s="425">
        <v>1650</v>
      </c>
      <c r="AK3" s="425">
        <v>1580</v>
      </c>
      <c r="AL3" s="425">
        <v>2250</v>
      </c>
      <c r="AM3" s="425">
        <v>1650</v>
      </c>
      <c r="AN3" s="425">
        <v>1400</v>
      </c>
      <c r="AO3" s="426">
        <v>1340</v>
      </c>
      <c r="AP3" s="426">
        <v>2000</v>
      </c>
      <c r="AQ3" s="426">
        <v>1400</v>
      </c>
      <c r="AR3" s="426">
        <v>1150</v>
      </c>
      <c r="AS3" s="426">
        <v>1100</v>
      </c>
      <c r="AT3" s="426">
        <v>1750</v>
      </c>
      <c r="AU3" s="426">
        <v>1150</v>
      </c>
      <c r="AV3" s="426">
        <v>900</v>
      </c>
      <c r="AW3" s="426">
        <v>860</v>
      </c>
      <c r="AX3" s="426">
        <v>1200</v>
      </c>
      <c r="AY3" s="427">
        <v>900</v>
      </c>
      <c r="AZ3" s="427">
        <v>650</v>
      </c>
      <c r="BA3" s="427">
        <v>620</v>
      </c>
      <c r="BB3" s="425">
        <f>+'Cuadro Resumen'!C213</f>
        <v>5605.2314999999999</v>
      </c>
      <c r="BC3" s="425">
        <f>+'Cuadro Resumen'!D213</f>
        <v>5165.6055000000006</v>
      </c>
      <c r="BD3" s="425">
        <f>+'Cuadro Resumen'!E213</f>
        <v>6594.39</v>
      </c>
      <c r="BE3" s="425">
        <f>+'Cuadro Resumen'!F213</f>
        <v>6154.7640000000001</v>
      </c>
      <c r="BF3" s="425">
        <f>+'Cuadro Resumen'!C214</f>
        <v>4945.7925000000005</v>
      </c>
      <c r="BG3" s="425">
        <f>+'Cuadro Resumen'!D214</f>
        <v>4506.1665000000003</v>
      </c>
      <c r="BH3" s="425">
        <f>+'Cuadro Resumen'!E214</f>
        <v>5934.951</v>
      </c>
      <c r="BI3" s="425">
        <f>+'Cuadro Resumen'!F214</f>
        <v>5495.3249999999998</v>
      </c>
      <c r="BJ3" s="426">
        <f>+'Cuadro Resumen'!C215</f>
        <v>4286.3535000000002</v>
      </c>
      <c r="BK3" s="426">
        <f>+'Cuadro Resumen'!D215</f>
        <v>3956.634</v>
      </c>
      <c r="BL3" s="426">
        <f>+'Cuadro Resumen'!E215</f>
        <v>5275.5120000000006</v>
      </c>
      <c r="BM3" s="426">
        <f>+'Cuadro Resumen'!F215</f>
        <v>4835.8860000000004</v>
      </c>
      <c r="BN3" s="426">
        <f>+'Cuadro Resumen'!C216</f>
        <v>3626.9145000000003</v>
      </c>
      <c r="BO3" s="426">
        <f>+'Cuadro Resumen'!D216</f>
        <v>3297.1950000000002</v>
      </c>
      <c r="BP3" s="426">
        <f>+'Cuadro Resumen'!E216</f>
        <v>4616.0730000000003</v>
      </c>
      <c r="BQ3" s="426">
        <f>+'Cuadro Resumen'!F216</f>
        <v>4286.3535000000002</v>
      </c>
      <c r="BR3" s="426">
        <f>+'Cuadro Resumen'!C217</f>
        <v>3187.2885000000001</v>
      </c>
      <c r="BS3" s="426">
        <f>+'Cuadro Resumen'!D217</f>
        <v>2967.4755</v>
      </c>
      <c r="BT3" s="426">
        <f>+'Cuadro Resumen'!E217</f>
        <v>4066.5405000000001</v>
      </c>
      <c r="BU3" s="426">
        <f>+'Cuadro Resumen'!F217</f>
        <v>3736.8210000000004</v>
      </c>
    </row>
    <row r="4" spans="1:555" ht="15.75" thickBot="1" x14ac:dyDescent="0.3"/>
    <row r="5" spans="1:555" ht="27" thickBot="1" x14ac:dyDescent="0.3">
      <c r="C5" s="87" t="s">
        <v>388</v>
      </c>
      <c r="D5" s="198">
        <f>SUMIF(C:C,$C$10,D:D)</f>
        <v>1133200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59">
        <f>SUM(F17:F38)</f>
        <v>1080000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57" t="s">
        <v>2564</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 Gestionar la ampliación de becas para los artistas miembros de los grupos organizados e institucionalizados de la UNAH, adscritos al Dpto. de Arte.</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t="s">
        <v>2565</v>
      </c>
      <c r="D17" s="158">
        <v>30</v>
      </c>
      <c r="E17" s="115">
        <v>36000</v>
      </c>
      <c r="F17" s="97">
        <f t="shared" ref="F17:F38" si="0">D17*E17</f>
        <v>1080000</v>
      </c>
      <c r="G17" s="161" t="s">
        <v>1476</v>
      </c>
      <c r="H17" s="142" t="s">
        <v>1066</v>
      </c>
      <c r="I17" s="130" t="str">
        <f>VLOOKUP(H17,Presupuesto!$B$11:$C$565,2,0)</f>
        <v>BECAS</v>
      </c>
      <c r="J17" s="219" t="s">
        <v>1360</v>
      </c>
      <c r="K17" s="98" t="s">
        <v>395</v>
      </c>
      <c r="L17" s="98"/>
    </row>
    <row r="18" spans="3:12" x14ac:dyDescent="0.25">
      <c r="C18" s="141"/>
      <c r="D18" s="158"/>
      <c r="E18" s="123"/>
      <c r="F18" s="97">
        <f t="shared" si="0"/>
        <v>0</v>
      </c>
      <c r="G18" s="161"/>
      <c r="H18" s="142" t="s">
        <v>1068</v>
      </c>
      <c r="I18" s="130" t="str">
        <f>VLOOKUP(H18,Presupuesto!$B$11:$C$565,2,0)</f>
        <v>BECAS ESTUDIANTES DE PREGRADO (PLAN REFORMA)</v>
      </c>
      <c r="J18" s="98" t="str">
        <f>$J$17</f>
        <v>Estudiantes y Graduados</v>
      </c>
      <c r="K18" s="98" t="s">
        <v>412</v>
      </c>
      <c r="L18" s="98"/>
    </row>
    <row r="19" spans="3:12" x14ac:dyDescent="0.25">
      <c r="C19" s="141"/>
      <c r="D19" s="158"/>
      <c r="E19" s="123"/>
      <c r="F19" s="97">
        <f t="shared" si="0"/>
        <v>0</v>
      </c>
      <c r="G19" s="161"/>
      <c r="H19" s="142" t="s">
        <v>1070</v>
      </c>
      <c r="I19" s="130" t="str">
        <f>VLOOKUP(H19,Presupuesto!$B$11:$C$565,2,0)</f>
        <v>BECAS CONVENIO MINISTERIO SALUD -IHSS-UNAH</v>
      </c>
      <c r="J19" s="98" t="str">
        <f t="shared" ref="J19:J37" si="1">$J$17</f>
        <v>Estudiantes y Graduados</v>
      </c>
      <c r="K19" s="98" t="s">
        <v>412</v>
      </c>
      <c r="L19" s="98"/>
    </row>
    <row r="20" spans="3:12" x14ac:dyDescent="0.25">
      <c r="C20" s="141"/>
      <c r="D20" s="158"/>
      <c r="E20" s="123"/>
      <c r="F20" s="97">
        <f t="shared" si="0"/>
        <v>0</v>
      </c>
      <c r="G20" s="161"/>
      <c r="H20" s="142" t="s">
        <v>1072</v>
      </c>
      <c r="I20" s="130" t="str">
        <f>VLOOKUP(H20,Presupuesto!$B$11:$C$565,2,0)</f>
        <v>BECAS DE ACTUALIZACION Y CAPACITACION DOCENTE</v>
      </c>
      <c r="J20" s="98" t="str">
        <f t="shared" si="1"/>
        <v>Estudiantes y Graduados</v>
      </c>
      <c r="K20" s="98" t="s">
        <v>412</v>
      </c>
      <c r="L20" s="98"/>
    </row>
    <row r="21" spans="3:12" x14ac:dyDescent="0.25">
      <c r="C21" s="141"/>
      <c r="D21" s="158"/>
      <c r="E21" s="123"/>
      <c r="F21" s="97">
        <f t="shared" si="0"/>
        <v>0</v>
      </c>
      <c r="G21" s="161"/>
      <c r="H21" s="142" t="s">
        <v>1074</v>
      </c>
      <c r="I21" s="130" t="str">
        <f>VLOOKUP(H21,Presupuesto!$B$11:$C$565,2,0)</f>
        <v>BECAS EXCELENCIA ACADEMICA</v>
      </c>
      <c r="J21" s="98" t="str">
        <f t="shared" si="1"/>
        <v>Estudiantes y Graduados</v>
      </c>
      <c r="K21" s="98" t="s">
        <v>412</v>
      </c>
      <c r="L21" s="98"/>
    </row>
    <row r="22" spans="3:12" x14ac:dyDescent="0.25">
      <c r="C22" s="141"/>
      <c r="D22" s="158"/>
      <c r="E22" s="123"/>
      <c r="F22" s="97">
        <f t="shared" si="0"/>
        <v>0</v>
      </c>
      <c r="G22" s="161"/>
      <c r="H22" s="142" t="s">
        <v>1076</v>
      </c>
      <c r="I22" s="130" t="str">
        <f>VLOOKUP(H22,Presupuesto!$B$11:$C$565,2,0)</f>
        <v>BECAS PARA HIJOS DE LOS TRABAJADORES</v>
      </c>
      <c r="J22" s="98" t="str">
        <f t="shared" si="1"/>
        <v>Estudiantes y Graduados</v>
      </c>
      <c r="K22" s="98" t="s">
        <v>401</v>
      </c>
      <c r="L22" s="98"/>
    </row>
    <row r="23" spans="3:12" x14ac:dyDescent="0.25">
      <c r="C23" s="141"/>
      <c r="D23" s="158"/>
      <c r="E23" s="123"/>
      <c r="F23" s="97">
        <f t="shared" si="0"/>
        <v>0</v>
      </c>
      <c r="G23" s="161"/>
      <c r="H23" s="142" t="s">
        <v>1078</v>
      </c>
      <c r="I23" s="130" t="str">
        <f>VLOOKUP(H23,Presupuesto!$B$11:$C$565,2,0)</f>
        <v>BECAS POST GRADO ECONOMIA</v>
      </c>
      <c r="J23" s="98" t="str">
        <f t="shared" si="1"/>
        <v>Estudiantes y Graduados</v>
      </c>
      <c r="K23" s="98" t="s">
        <v>412</v>
      </c>
      <c r="L23" s="98"/>
    </row>
    <row r="24" spans="3:12" x14ac:dyDescent="0.25">
      <c r="C24" s="141"/>
      <c r="D24" s="158"/>
      <c r="E24" s="123"/>
      <c r="F24" s="97">
        <f t="shared" si="0"/>
        <v>0</v>
      </c>
      <c r="G24" s="161"/>
      <c r="H24" s="142" t="s">
        <v>1080</v>
      </c>
      <c r="I24" s="130" t="str">
        <f>VLOOKUP(H24,Presupuesto!$B$11:$C$565,2,0)</f>
        <v>BECAS POST-GRADO DE TRABAJO SOCIAL</v>
      </c>
      <c r="J24" s="98" t="str">
        <f t="shared" si="1"/>
        <v>Estudiantes y Graduados</v>
      </c>
      <c r="K24" s="98" t="s">
        <v>412</v>
      </c>
      <c r="L24" s="98"/>
    </row>
    <row r="25" spans="3:12" x14ac:dyDescent="0.25">
      <c r="C25" s="141"/>
      <c r="D25" s="158"/>
      <c r="E25" s="123"/>
      <c r="F25" s="97">
        <f t="shared" si="0"/>
        <v>0</v>
      </c>
      <c r="G25" s="161"/>
      <c r="H25" s="142" t="s">
        <v>1082</v>
      </c>
      <c r="I25" s="130" t="str">
        <f>VLOOKUP(H25,Presupuesto!$B$11:$C$565,2,0)</f>
        <v>BECAS PROFESIONALIZANTES DOCENTE (PLAN DE REFORMA)</v>
      </c>
      <c r="J25" s="98" t="str">
        <f t="shared" si="1"/>
        <v>Estudiantes y Graduados</v>
      </c>
      <c r="K25" s="98" t="s">
        <v>412</v>
      </c>
      <c r="L25" s="98"/>
    </row>
    <row r="26" spans="3:12" x14ac:dyDescent="0.25">
      <c r="C26" s="141"/>
      <c r="D26" s="158"/>
      <c r="E26" s="123"/>
      <c r="F26" s="97">
        <f t="shared" si="0"/>
        <v>0</v>
      </c>
      <c r="G26" s="161"/>
      <c r="H26" s="142" t="s">
        <v>1084</v>
      </c>
      <c r="I26" s="130" t="str">
        <f>VLOOKUP(H26,Presupuesto!$B$11:$C$565,2,0)</f>
        <v>PRESTAMOS A ESTUDIANTES</v>
      </c>
      <c r="J26" s="98" t="str">
        <f t="shared" si="1"/>
        <v>Estudiantes y Graduados</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Estudiantes y Graduados</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Estudiantes y Graduados</v>
      </c>
      <c r="K28" s="98" t="s">
        <v>412</v>
      </c>
      <c r="L28" s="98"/>
    </row>
    <row r="29" spans="3:12" x14ac:dyDescent="0.25">
      <c r="C29" s="141"/>
      <c r="D29" s="158"/>
      <c r="E29" s="123"/>
      <c r="F29" s="97">
        <f t="shared" si="0"/>
        <v>0</v>
      </c>
      <c r="G29" s="161"/>
      <c r="H29" s="142" t="s">
        <v>1090</v>
      </c>
      <c r="I29" s="130" t="str">
        <f>VLOOKUP(H29,Presupuesto!$B$11:$C$565,2,0)</f>
        <v>BECAS SUSTANTIVAS DE INVESTIGACIÓN</v>
      </c>
      <c r="J29" s="98" t="str">
        <f t="shared" si="1"/>
        <v>Estudiantes y Graduados</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Estudiantes y Graduados</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Estudiantes y Graduados</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Estudiantes y Graduados</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Estudiantes y Graduados</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Estudiantes y Graduados</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Estudiantes y Graduados</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Estudiantes y Graduados</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Estudiantes y Graduados</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Estudiantes y Graduados</v>
      </c>
      <c r="K38" s="124" t="s">
        <v>394</v>
      </c>
      <c r="L38" s="124"/>
    </row>
    <row r="39" spans="3:12" x14ac:dyDescent="0.25">
      <c r="F39" s="90"/>
      <c r="G39" s="89"/>
      <c r="H39" s="90"/>
      <c r="I39" s="90"/>
    </row>
    <row r="40" spans="3:12" ht="15.75" thickBot="1" x14ac:dyDescent="0.3"/>
    <row r="41" spans="3:12" ht="15.75" thickBot="1" x14ac:dyDescent="0.3">
      <c r="C41" s="157" t="s">
        <v>53</v>
      </c>
      <c r="D41" s="359">
        <f>SUM(F48:F69)</f>
        <v>53200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57" t="s">
        <v>2693</v>
      </c>
      <c r="E44" s="93"/>
      <c r="F44" s="93"/>
      <c r="G44" s="93"/>
      <c r="H44" s="76"/>
      <c r="I44" s="76"/>
      <c r="J44" s="76"/>
      <c r="K44" s="112"/>
    </row>
    <row r="45" spans="3:12" ht="18.75" x14ac:dyDescent="0.25">
      <c r="C45" s="211" t="str">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 xml:space="preserve">7. Apoyar la beca de maestría de la Lic. Meza en la
Universidad de Calabria y gestionar su pasaje de retorno.
</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t="s">
        <v>2694</v>
      </c>
      <c r="D48" s="158">
        <v>6</v>
      </c>
      <c r="E48" s="115">
        <v>4200</v>
      </c>
      <c r="F48" s="97">
        <f t="shared" ref="F48:F69" si="3">D48*E48</f>
        <v>25200</v>
      </c>
      <c r="G48" s="161" t="s">
        <v>129</v>
      </c>
      <c r="H48" s="142" t="s">
        <v>1066</v>
      </c>
      <c r="I48" s="130" t="str">
        <f>VLOOKUP(H48,Presupuesto!$B$11:$C$565,2,0)</f>
        <v>BECAS</v>
      </c>
      <c r="J48" s="219" t="s">
        <v>1365</v>
      </c>
      <c r="K48" s="98" t="s">
        <v>395</v>
      </c>
      <c r="L48" s="98"/>
    </row>
    <row r="49" spans="3:12" x14ac:dyDescent="0.25">
      <c r="C49" s="141" t="s">
        <v>2695</v>
      </c>
      <c r="D49" s="158">
        <v>1</v>
      </c>
      <c r="E49" s="123">
        <v>28000</v>
      </c>
      <c r="F49" s="97">
        <f t="shared" si="3"/>
        <v>28000</v>
      </c>
      <c r="G49" s="161" t="s">
        <v>129</v>
      </c>
      <c r="H49" s="142" t="s">
        <v>1066</v>
      </c>
      <c r="I49" s="130" t="str">
        <f>VLOOKUP(H49,Presupuesto!$B$11:$C$565,2,0)</f>
        <v>BECAS</v>
      </c>
      <c r="J49" s="98" t="str">
        <f>$J$48</f>
        <v>Gestión del Talento Humano, Administrativo y Docente</v>
      </c>
      <c r="K49" s="98" t="s">
        <v>395</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Gestión del Talento Humano, Administrativo y Docente</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Gestión del Talento Humano, Administrativo y Docente</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Gestión del Talento Humano, Administrativo y Docente</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Gestión del Talento Humano, Administrativo y Docente</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Gestión del Talento Humano, Administrativo y Docente</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Gestión del Talento Humano, Administrativo y Docente</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Gestión del Talento Humano, Administrativo y Docente</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Gestión del Talento Humano, Administrativo y Docente</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Gestión del Talento Humano, Administrativo y Docente</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Gestión del Talento Humano, Administrativo y Docente</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Gestión del Talento Humano, Administrativo y Docente</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Gestión del Talento Humano, Administrativo y Docente</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Gestión del Talento Humano, Administrativo y Docente</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Gestión del Talento Humano, Administrativo y Docente</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Gestión del Talento Humano, Administrativo y Docente</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Gestión del Talento Humano, Administrativo y Docente</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Gestión del Talento Humano, Administrativo y Docente</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Gestión del Talento Humano, Administrativo y Docente</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Gestión del Talento Humano, Administrativo y Docente</v>
      </c>
      <c r="K68" s="98" t="s">
        <v>412</v>
      </c>
      <c r="L68" s="98"/>
    </row>
    <row r="69" spans="3:12" ht="15.75" thickBot="1" x14ac:dyDescent="0.3">
      <c r="C69" s="147"/>
      <c r="D69" s="223"/>
      <c r="E69" s="103"/>
      <c r="F69" s="105">
        <f t="shared" si="3"/>
        <v>0</v>
      </c>
      <c r="G69" s="162"/>
      <c r="H69" s="148"/>
      <c r="I69" s="132" t="e">
        <f>VLOOKUP(H69,Presupuesto!$B$11:$C$565,2,0)</f>
        <v>#N/A</v>
      </c>
      <c r="J69" s="106" t="str">
        <f t="shared" si="4"/>
        <v>Gestión del Talento Humano, Administrativo y Docente</v>
      </c>
      <c r="K69" s="124" t="s">
        <v>394</v>
      </c>
      <c r="L69" s="124"/>
    </row>
    <row r="71" spans="3:12" ht="15.75" thickBot="1" x14ac:dyDescent="0.3"/>
    <row r="72" spans="3:12" ht="15.75" thickBot="1" x14ac:dyDescent="0.3">
      <c r="C72" s="157" t="s">
        <v>53</v>
      </c>
      <c r="D72" s="359">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57"/>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1428</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59">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57"/>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1428</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2014-04-11T16:36:49Z</cp:lastPrinted>
  <dcterms:created xsi:type="dcterms:W3CDTF">2010-05-02T01:28:32Z</dcterms:created>
  <dcterms:modified xsi:type="dcterms:W3CDTF">2015-10-08T15:31:37Z</dcterms:modified>
</cp:coreProperties>
</file>